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<sst xmlns="http://schemas.openxmlformats.org/spreadsheetml/2006/main" count="278" uniqueCount="91">
  <si>
    <t>Pour 100 femmes âgées de 20 à 44 ans</t>
  </si>
  <si>
    <t>Année d'enquête</t>
  </si>
  <si>
    <t>1933-1957</t>
  </si>
  <si>
    <t>1943-1967</t>
  </si>
  <si>
    <t>1949-1973</t>
  </si>
  <si>
    <t>Année de naissance</t>
  </si>
  <si>
    <t xml:space="preserve">Proportions de femmes : </t>
  </si>
  <si>
    <t>Utilisant une méthode actuellement</t>
  </si>
  <si>
    <t xml:space="preserve">         Stérilet</t>
  </si>
  <si>
    <t xml:space="preserve">         Abstinence</t>
  </si>
  <si>
    <t xml:space="preserve">         Préservatifs</t>
  </si>
  <si>
    <t xml:space="preserve">         Retrait</t>
  </si>
  <si>
    <r>
      <t xml:space="preserve">         Autres méthodes </t>
    </r>
    <r>
      <rPr>
        <vertAlign val="superscript"/>
        <sz val="10"/>
        <rFont val="Arial"/>
        <family val="2"/>
      </rPr>
      <t>(1)</t>
    </r>
  </si>
  <si>
    <t xml:space="preserve">  la femme</t>
  </si>
  <si>
    <t xml:space="preserve">  le partenaire (masculin)</t>
  </si>
  <si>
    <t>N'utilisant pas de méthode</t>
  </si>
  <si>
    <r>
      <t xml:space="preserve">dont   Stérilisées </t>
    </r>
    <r>
      <rPr>
        <vertAlign val="superscript"/>
        <sz val="10"/>
        <rFont val="Arial"/>
        <family val="2"/>
      </rPr>
      <t>(2)</t>
    </r>
  </si>
  <si>
    <t xml:space="preserve">         Stériles</t>
  </si>
  <si>
    <t xml:space="preserve">         Enceintes</t>
  </si>
  <si>
    <t xml:space="preserve">         Sans partenaire</t>
  </si>
  <si>
    <r>
      <t xml:space="preserve">         Veulent encore un enfant </t>
    </r>
    <r>
      <rPr>
        <vertAlign val="superscript"/>
        <sz val="10"/>
        <rFont val="Arial"/>
        <family val="2"/>
      </rPr>
      <t>(3)</t>
    </r>
  </si>
  <si>
    <t xml:space="preserve">         Ne veulent plus d'enfant</t>
  </si>
  <si>
    <t>Ensemble</t>
  </si>
  <si>
    <t>Population (milliers)</t>
  </si>
  <si>
    <t>(2) Pour raisons médicales uniquement.</t>
  </si>
  <si>
    <t>(3) Maintenant ou plus tard, y compris les réponses "Ne sait pas".</t>
  </si>
  <si>
    <t>(1) Méthodes féminines locales ou méthode non précisée.</t>
  </si>
  <si>
    <t>1956-1980</t>
  </si>
  <si>
    <r>
      <t xml:space="preserve">Stérilisation (but contraceptif) </t>
    </r>
    <r>
      <rPr>
        <b/>
        <sz val="10"/>
        <rFont val="Arial"/>
        <family val="2"/>
      </rPr>
      <t>(*)</t>
    </r>
  </si>
  <si>
    <t>4,7 (*)</t>
  </si>
  <si>
    <t>(*)</t>
  </si>
  <si>
    <t>dont   Implant</t>
  </si>
  <si>
    <t xml:space="preserve">         Pilule</t>
  </si>
  <si>
    <t xml:space="preserve">         Injections hormonales</t>
  </si>
  <si>
    <t xml:space="preserve">         Patch</t>
  </si>
  <si>
    <t xml:space="preserve">         Anneau vaginal</t>
  </si>
  <si>
    <t>-</t>
  </si>
  <si>
    <t xml:space="preserve">(*) pour 2000, parmi les femmes stérilisées nous ne pouvons distinguer les stérilisations à but contraceptif de celles à but médical </t>
  </si>
  <si>
    <t>1966-1990</t>
  </si>
  <si>
    <t xml:space="preserve">         Autres méthodes hormonales</t>
  </si>
  <si>
    <t xml:space="preserve">         Méthodes naturelles</t>
  </si>
  <si>
    <t xml:space="preserve">         Femmes à risque de GNP</t>
  </si>
  <si>
    <t>dont   Non concernées</t>
  </si>
  <si>
    <t>15-44 ans</t>
  </si>
  <si>
    <t>15 à 44 ans</t>
  </si>
  <si>
    <t>dont   Stérilisation de la femme</t>
  </si>
  <si>
    <t xml:space="preserve">         Stérilisation du partenaire</t>
  </si>
  <si>
    <t>Méthode contraceptive principale en 1978, 1988, 1994, 2000, 2010</t>
  </si>
  <si>
    <t>Pilule</t>
  </si>
  <si>
    <t>DIU</t>
  </si>
  <si>
    <t>Préservatif</t>
  </si>
  <si>
    <t>Sérilisation contraceptive (homme ou femme)</t>
  </si>
  <si>
    <t>Aucune méthode et ne souhaitant pas d'enfant (ni maintenant ni plus tard)</t>
  </si>
  <si>
    <t>POP</t>
  </si>
  <si>
    <t>Autre méthode (retrait, abstience périodique, méthodes locales, autres, NSP)</t>
  </si>
  <si>
    <t>Autre méthode hormonale (implant, patch, anneau vaginal)</t>
  </si>
  <si>
    <t xml:space="preserve">   implant</t>
  </si>
  <si>
    <t xml:space="preserve">   patch</t>
  </si>
  <si>
    <t xml:space="preserve">   anneau</t>
  </si>
  <si>
    <t>ster contra f</t>
  </si>
  <si>
    <t>ster contra h</t>
  </si>
  <si>
    <t>Standardisation</t>
  </si>
  <si>
    <t>Groupe d'âge</t>
  </si>
  <si>
    <t>pop fem 1/1/1978</t>
  </si>
  <si>
    <t>20-24</t>
  </si>
  <si>
    <t>25-29</t>
  </si>
  <si>
    <t>30-34</t>
  </si>
  <si>
    <t>35-39</t>
  </si>
  <si>
    <t>40-44</t>
  </si>
  <si>
    <t>structure pop 1978</t>
  </si>
  <si>
    <t>Total</t>
  </si>
  <si>
    <t xml:space="preserve">Taux d'utilisation de la pilule </t>
  </si>
  <si>
    <t>Population</t>
  </si>
  <si>
    <t>Taux d'utilisation de la pilule standardisé 1978</t>
  </si>
  <si>
    <t>part e la pop concernée en 1978</t>
  </si>
  <si>
    <t>pop concernée 1/1/1978</t>
  </si>
  <si>
    <t xml:space="preserve">Taux d'utilisation du DIU </t>
  </si>
  <si>
    <t>Taux d'utilisation du DIU standardisé 1978</t>
  </si>
  <si>
    <t>Taux d'utilisation autres hormonales</t>
  </si>
  <si>
    <t>Taux d'utilisation autres hormonales standardisé 1978</t>
  </si>
  <si>
    <t>Taux d'utilisation préservatif</t>
  </si>
  <si>
    <t>Taux d'utilisation préservatif standardisé 1978</t>
  </si>
  <si>
    <t>Taux d'utilisation autres</t>
  </si>
  <si>
    <t>Taux d'utilisation autres standardisé 1978</t>
  </si>
  <si>
    <t>Taux d'utilisation aucune et ne souhaite pas enf</t>
  </si>
  <si>
    <t>Taux d'utilisation aucune et ne souhaite pas enf standardisé 1978</t>
  </si>
  <si>
    <t>Taux d'utilisation stérilisation</t>
  </si>
  <si>
    <t>Taux d'utilisation stérilisation standardisé 1978</t>
  </si>
  <si>
    <t>Sérilisation (homme ou femme)</t>
  </si>
  <si>
    <t>Titre du graphique : Taux d'utilisation de chaque méthode contraceptive standardisé sur la population féminine française au 1/1/1978</t>
  </si>
  <si>
    <t>Sources : Ined, enquête mondiale de fécondité 1978, enquête régulation des naissances 1988, enquête sur les situations familiales et l'emploi 1994, enquête Cocon 2000, enquête fecon 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</si>
</sst>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;[Red]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#,##0.0"/>
    <numFmt numFmtId="188" formatCode="0.00000000"/>
    <numFmt numFmtId="189" formatCode="0.00000000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i/>
      <sz val="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Font="0" applyAlignment="0" applyProtection="0"/>
    <xf numFmtId="0" fontId="12" fillId="3" borderId="1" applyNumberFormat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14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180" fontId="0" fillId="2" borderId="14" xfId="0" applyNumberForma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180" fontId="0" fillId="2" borderId="16" xfId="0" applyNumberFormat="1" applyFill="1" applyBorder="1" applyAlignment="1">
      <alignment/>
    </xf>
    <xf numFmtId="180" fontId="0" fillId="2" borderId="18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180" fontId="0" fillId="2" borderId="14" xfId="0" applyNumberFormat="1" applyFill="1" applyBorder="1" applyAlignment="1">
      <alignment horizontal="right"/>
    </xf>
    <xf numFmtId="181" fontId="0" fillId="2" borderId="16" xfId="0" applyNumberForma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180" fontId="0" fillId="2" borderId="14" xfId="0" applyNumberFormat="1" applyFont="1" applyFill="1" applyBorder="1" applyAlignment="1">
      <alignment horizontal="right"/>
    </xf>
    <xf numFmtId="181" fontId="0" fillId="2" borderId="14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180" fontId="2" fillId="2" borderId="10" xfId="0" applyNumberFormat="1" applyFont="1" applyFill="1" applyBorder="1" applyAlignment="1">
      <alignment/>
    </xf>
    <xf numFmtId="181" fontId="2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180" fontId="0" fillId="2" borderId="14" xfId="0" applyNumberFormat="1" applyFill="1" applyBorder="1" applyAlignment="1">
      <alignment horizontal="center"/>
    </xf>
    <xf numFmtId="180" fontId="0" fillId="2" borderId="16" xfId="0" applyNumberForma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ill="1" applyBorder="1" applyAlignment="1">
      <alignment horizontal="center"/>
    </xf>
    <xf numFmtId="180" fontId="0" fillId="2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80" fontId="0" fillId="2" borderId="20" xfId="0" applyNumberFormat="1" applyFill="1" applyBorder="1" applyAlignment="1">
      <alignment horizontal="center"/>
    </xf>
    <xf numFmtId="180" fontId="0" fillId="2" borderId="21" xfId="0" applyNumberForma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180" fontId="0" fillId="2" borderId="24" xfId="0" applyNumberFormat="1" applyFill="1" applyBorder="1" applyAlignment="1">
      <alignment horizontal="center"/>
    </xf>
    <xf numFmtId="180" fontId="0" fillId="2" borderId="25" xfId="0" applyNumberForma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180" fontId="6" fillId="2" borderId="20" xfId="0" applyNumberFormat="1" applyFont="1" applyFill="1" applyBorder="1" applyAlignment="1">
      <alignment horizontal="center"/>
    </xf>
    <xf numFmtId="180" fontId="6" fillId="2" borderId="24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0" fillId="2" borderId="20" xfId="0" applyNumberFormat="1" applyFont="1" applyFill="1" applyBorder="1" applyAlignment="1">
      <alignment horizontal="center"/>
    </xf>
    <xf numFmtId="180" fontId="0" fillId="2" borderId="24" xfId="0" applyNumberFormat="1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0" fillId="2" borderId="10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2" fontId="0" fillId="2" borderId="14" xfId="0" applyNumberFormat="1" applyFill="1" applyBorder="1" applyAlignment="1">
      <alignment horizontal="right"/>
    </xf>
    <xf numFmtId="180" fontId="0" fillId="17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6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180" fontId="0" fillId="0" borderId="27" xfId="0" applyNumberFormat="1" applyBorder="1" applyAlignment="1">
      <alignment/>
    </xf>
    <xf numFmtId="180" fontId="0" fillId="18" borderId="27" xfId="0" applyNumberFormat="1" applyFill="1" applyBorder="1" applyAlignment="1">
      <alignment/>
    </xf>
    <xf numFmtId="180" fontId="0" fillId="18" borderId="28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180" fontId="0" fillId="18" borderId="26" xfId="0" applyNumberFormat="1" applyFill="1" applyBorder="1" applyAlignment="1">
      <alignment/>
    </xf>
    <xf numFmtId="0" fontId="0" fillId="0" borderId="21" xfId="0" applyBorder="1" applyAlignment="1">
      <alignment/>
    </xf>
    <xf numFmtId="180" fontId="0" fillId="0" borderId="19" xfId="0" applyNumberFormat="1" applyBorder="1" applyAlignment="1">
      <alignment/>
    </xf>
    <xf numFmtId="180" fontId="0" fillId="18" borderId="15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" fontId="0" fillId="2" borderId="10" xfId="0" applyNumberFormat="1" applyFill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0" fillId="0" borderId="15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0" xfId="0" applyNumberFormat="1" applyBorder="1" applyAlignment="1">
      <alignment horizontal="center"/>
    </xf>
    <xf numFmtId="180" fontId="0" fillId="18" borderId="21" xfId="0" applyNumberFormat="1" applyFill="1" applyBorder="1" applyAlignment="1">
      <alignment horizontal="center"/>
    </xf>
    <xf numFmtId="180" fontId="0" fillId="18" borderId="19" xfId="0" applyNumberFormat="1" applyFill="1" applyBorder="1" applyAlignment="1">
      <alignment horizontal="center"/>
    </xf>
    <xf numFmtId="180" fontId="0" fillId="18" borderId="15" xfId="0" applyNumberForma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87" fontId="0" fillId="0" borderId="27" xfId="0" applyNumberForma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6" fillId="0" borderId="0" xfId="0" applyFont="1" applyAlignment="1">
      <alignment/>
    </xf>
    <xf numFmtId="180" fontId="0" fillId="2" borderId="0" xfId="0" applyNumberForma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Graphic X: Evolution of contraceptive use for 20-44 women in France between 1978 to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Feuil1!$B$56:$F$56</c:f>
              <c:numCache>
                <c:ptCount val="5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Feuil1!$B$28:$F$28</c:f>
              <c:numCache>
                <c:ptCount val="5"/>
                <c:pt idx="0">
                  <c:v>3.7</c:v>
                </c:pt>
                <c:pt idx="1">
                  <c:v>1.7</c:v>
                </c:pt>
                <c:pt idx="2">
                  <c:v>2.6</c:v>
                </c:pt>
                <c:pt idx="3">
                  <c:v>1.8</c:v>
                </c:pt>
                <c:pt idx="4">
                  <c:v>1.52</c:v>
                </c:pt>
              </c:numCache>
            </c:numRef>
          </c:val>
          <c:smooth val="0"/>
        </c:ser>
        <c:marker val="1"/>
        <c:axId val="35145656"/>
        <c:axId val="47875449"/>
      </c:lineChart>
      <c:dateAx>
        <c:axId val="351456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75449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47875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456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25"/>
          <c:w val="0.99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Feuil2!$A$61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Feuil2!$B$61:$F$61</c:f>
              <c:numCache>
                <c:ptCount val="5"/>
                <c:pt idx="0">
                  <c:v>37.63297872340425</c:v>
                </c:pt>
                <c:pt idx="1">
                  <c:v>45.986394557823125</c:v>
                </c:pt>
                <c:pt idx="2">
                  <c:v>54.99316005471957</c:v>
                </c:pt>
                <c:pt idx="3">
                  <c:v>56.85037644591231</c:v>
                </c:pt>
                <c:pt idx="4">
                  <c:v>52.441695657776066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Feuil2!$A$62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Feuil2!$B$62:$F$62</c:f>
              <c:numCache>
                <c:ptCount val="5"/>
                <c:pt idx="0">
                  <c:v>11.436170212765957</c:v>
                </c:pt>
                <c:pt idx="1">
                  <c:v>25.71428571428571</c:v>
                </c:pt>
                <c:pt idx="2">
                  <c:v>21.614227086183313</c:v>
                </c:pt>
                <c:pt idx="3">
                  <c:v>21.663249174323415</c:v>
                </c:pt>
                <c:pt idx="4">
                  <c:v>20.190697075119186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Feuil2!$A$63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Feuil2!$B$63:$F$63</c:f>
              <c:numCache>
                <c:ptCount val="5"/>
                <c:pt idx="3">
                  <c:v>0</c:v>
                </c:pt>
                <c:pt idx="4">
                  <c:v>4.922458446076536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Feuil2!$A$64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Feuil2!$B$64:$F$64</c:f>
              <c:numCache>
                <c:ptCount val="5"/>
                <c:pt idx="0">
                  <c:v>6.781914893617021</c:v>
                </c:pt>
                <c:pt idx="1">
                  <c:v>4.625850340136054</c:v>
                </c:pt>
                <c:pt idx="2">
                  <c:v>6.292749658002736</c:v>
                </c:pt>
                <c:pt idx="3">
                  <c:v>9.266360918496721</c:v>
                </c:pt>
                <c:pt idx="4">
                  <c:v>10.887772194304857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Feuil2!$A$65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Feuil2!$B$65:$F$65</c:f>
              <c:numCache>
                <c:ptCount val="5"/>
                <c:pt idx="0">
                  <c:v>34.04255319148936</c:v>
                </c:pt>
                <c:pt idx="1">
                  <c:v>15.78231292517007</c:v>
                </c:pt>
                <c:pt idx="2">
                  <c:v>9.712722298221614</c:v>
                </c:pt>
                <c:pt idx="3">
                  <c:v>5.6349492071939515</c:v>
                </c:pt>
                <c:pt idx="4">
                  <c:v>6.276794227547996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Feuil2!$A$66</c:f>
              <c:strCache>
                <c:ptCount val="1"/>
                <c:pt idx="0">
                  <c:v>Sérilisation contraceptive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Feuil2!$B$66:$F$66</c:f>
              <c:numCache>
                <c:ptCount val="5"/>
                <c:pt idx="0">
                  <c:v>5.452127659574468</c:v>
                </c:pt>
                <c:pt idx="1">
                  <c:v>5.714285714285714</c:v>
                </c:pt>
                <c:pt idx="2">
                  <c:v>4.103967168262654</c:v>
                </c:pt>
                <c:pt idx="3">
                  <c:v>4.331084571196018</c:v>
                </c:pt>
                <c:pt idx="4">
                  <c:v>3.092385001932741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Feuil2!$A$67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Feuil2!$B$67:$F$67</c:f>
              <c:numCache>
                <c:ptCount val="5"/>
                <c:pt idx="0">
                  <c:v>4.920212765957447</c:v>
                </c:pt>
                <c:pt idx="1">
                  <c:v>2.312925170068027</c:v>
                </c:pt>
                <c:pt idx="2">
                  <c:v>3.556771545827634</c:v>
                </c:pt>
                <c:pt idx="3">
                  <c:v>2.253979682877581</c:v>
                </c:pt>
                <c:pt idx="4">
                  <c:v>1.958510501224069</c:v>
                </c:pt>
              </c:numCache>
            </c:numRef>
          </c:val>
          <c:smooth val="0"/>
        </c:ser>
        <c:marker val="1"/>
        <c:axId val="28225858"/>
        <c:axId val="52706131"/>
      </c:lineChart>
      <c:dateAx>
        <c:axId val="28225858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06131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52706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25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725"/>
          <c:y val="0.1425"/>
          <c:w val="0.43375"/>
          <c:h val="0.3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"/>
          <c:w val="0.998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Feuil3!$A$87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Feuil3!$B$87:$F$87</c:f>
              <c:numCache>
                <c:ptCount val="5"/>
                <c:pt idx="0">
                  <c:v>36.03206847212706</c:v>
                </c:pt>
                <c:pt idx="1">
                  <c:v>46.57367194089341</c:v>
                </c:pt>
                <c:pt idx="2">
                  <c:v>56.0601429264523</c:v>
                </c:pt>
                <c:pt idx="3">
                  <c:v>58.23150295457017</c:v>
                </c:pt>
                <c:pt idx="4">
                  <c:v>54.8384562716879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Feuil3!$A$88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Feuil3!$B$88:$F$88</c:f>
              <c:numCache>
                <c:ptCount val="5"/>
                <c:pt idx="0">
                  <c:v>11.009790022247671</c:v>
                </c:pt>
                <c:pt idx="1">
                  <c:v>24.212771753241523</c:v>
                </c:pt>
                <c:pt idx="2">
                  <c:v>19.9197981310969</c:v>
                </c:pt>
                <c:pt idx="3">
                  <c:v>20.05881095071938</c:v>
                </c:pt>
                <c:pt idx="4">
                  <c:v>17.74909249859038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Feuil3!$A$89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Feuil3!$B$89:$F$89</c:f>
              <c:numCache>
                <c:ptCount val="5"/>
                <c:pt idx="3">
                  <c:v>0</c:v>
                </c:pt>
                <c:pt idx="4">
                  <c:v>5.222789069987285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Feuil3!$A$90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Feuil3!$B$90:$F$90</c:f>
              <c:numCache>
                <c:ptCount val="5"/>
                <c:pt idx="0">
                  <c:v>6.561706898063022</c:v>
                </c:pt>
                <c:pt idx="1">
                  <c:v>4.576514943327165</c:v>
                </c:pt>
                <c:pt idx="2">
                  <c:v>6.271331052461392</c:v>
                </c:pt>
                <c:pt idx="3">
                  <c:v>9.327686560273166</c:v>
                </c:pt>
                <c:pt idx="4">
                  <c:v>10.632016118159225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Feuil3!$A$91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Feuil3!$B$91:$F$91</c:f>
              <c:numCache>
                <c:ptCount val="5"/>
                <c:pt idx="0">
                  <c:v>32.79346530461286</c:v>
                </c:pt>
                <c:pt idx="1">
                  <c:v>15.112073236580706</c:v>
                </c:pt>
                <c:pt idx="2">
                  <c:v>9.23288816304236</c:v>
                </c:pt>
                <c:pt idx="3">
                  <c:v>5.231534682446936</c:v>
                </c:pt>
                <c:pt idx="4">
                  <c:v>6.237472851397758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Feuil3!$A$92</c:f>
              <c:strCache>
                <c:ptCount val="1"/>
                <c:pt idx="0">
                  <c:v>Sérilisation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Feuil3!$B$92:$F$92</c:f>
              <c:numCache>
                <c:ptCount val="5"/>
                <c:pt idx="0">
                  <c:v>8.992128826588203</c:v>
                </c:pt>
                <c:pt idx="1">
                  <c:v>7.18831771816957</c:v>
                </c:pt>
                <c:pt idx="2">
                  <c:v>5.328202778302667</c:v>
                </c:pt>
                <c:pt idx="3">
                  <c:v>5.0720421265785145</c:v>
                </c:pt>
                <c:pt idx="4">
                  <c:v>3.3171065276928173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Feuil3!$A$93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Feuil3!$B$93:$F$93</c:f>
              <c:numCache>
                <c:ptCount val="5"/>
                <c:pt idx="0">
                  <c:v>4.680175746084611</c:v>
                </c:pt>
                <c:pt idx="1">
                  <c:v>2.1909774473065076</c:v>
                </c:pt>
                <c:pt idx="2">
                  <c:v>3.2939837819942053</c:v>
                </c:pt>
                <c:pt idx="3">
                  <c:v>2.061288414137342</c:v>
                </c:pt>
                <c:pt idx="4">
                  <c:v>1.9372582224399024</c:v>
                </c:pt>
              </c:numCache>
            </c:numRef>
          </c:val>
          <c:smooth val="0"/>
        </c:ser>
        <c:marker val="1"/>
        <c:axId val="4593132"/>
        <c:axId val="41338189"/>
      </c:lineChart>
      <c:dateAx>
        <c:axId val="4593132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38189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41338189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3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25"/>
          <c:y val="0.146"/>
          <c:w val="0.43125"/>
          <c:h val="0.3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-0.078</cdr:x>
      <cdr:y>0.1525</cdr:y>
    </cdr:from>
    <cdr:to>
      <cdr:x>0.2725</cdr:x>
      <cdr:y>0.3835</cdr:y>
    </cdr:to>
    <cdr:sp>
      <cdr:nvSpPr>
        <cdr:cNvPr id="1" name="ZoneTexte 1"/>
        <cdr:cNvSpPr txBox="1">
          <a:spLocks noChangeArrowheads="1"/>
        </cdr:cNvSpPr>
      </cdr:nvSpPr>
      <cdr:spPr>
        <a:xfrm>
          <a:off x="0" y="4953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0.36175</cdr:x>
      <cdr:y>0.4055</cdr:y>
    </cdr:from>
    <cdr:to>
      <cdr:x>0.53675</cdr:x>
      <cdr:y>0.44625</cdr:y>
    </cdr:to>
    <cdr:sp>
      <cdr:nvSpPr>
        <cdr:cNvPr id="2" name="ZoneTexte 2"/>
        <cdr:cNvSpPr txBox="1">
          <a:spLocks noChangeArrowheads="1"/>
        </cdr:cNvSpPr>
      </cdr:nvSpPr>
      <cdr:spPr>
        <a:xfrm>
          <a:off x="0" y="1323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Any medical contraceptive</a:t>
          </a:r>
        </a:p>
      </cdr:txBody>
    </cdr:sp>
  </cdr:relSizeAnchor>
  <cdr:relSizeAnchor xmlns:cdr="http://schemas.openxmlformats.org/drawingml/2006/chartDrawing">
    <cdr:from>
      <cdr:x>0.27475</cdr:x>
      <cdr:y>0.76875</cdr:y>
    </cdr:from>
    <cdr:to>
      <cdr:x>0.46775</cdr:x>
      <cdr:y>0.857</cdr:y>
    </cdr:to>
    <cdr:sp>
      <cdr:nvSpPr>
        <cdr:cNvPr id="3" name="ZoneTexte 3"/>
        <cdr:cNvSpPr txBox="1">
          <a:spLocks noChangeArrowheads="1"/>
        </cdr:cNvSpPr>
      </cdr:nvSpPr>
      <cdr:spPr>
        <a:xfrm>
          <a:off x="0" y="2514600"/>
          <a:ext cx="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use of contraceptive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women at risk of unintended pregnancy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Graphique 2"/>
        <xdr:cNvGraphicFramePr/>
      </xdr:nvGraphicFramePr>
      <xdr:xfrm>
        <a:off x="7334250" y="647700"/>
        <a:ext cx="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0.88375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47624" y="3848100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 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58</xdr:row>
      <xdr:rowOff>0</xdr:rowOff>
    </xdr:from>
    <xdr:to>
      <xdr:col>14</xdr:col>
      <xdr:colOff>0</xdr:colOff>
      <xdr:row>84</xdr:row>
      <xdr:rowOff>152400</xdr:rowOff>
    </xdr:to>
    <xdr:graphicFrame>
      <xdr:nvGraphicFramePr>
        <xdr:cNvPr id="1" name="Graphique 6"/>
        <xdr:cNvGraphicFramePr/>
      </xdr:nvGraphicFramePr>
      <xdr:xfrm>
        <a:off x="6610350" y="9505950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0.8845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57149" y="3857625"/>
          <a:ext cx="5438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Fecond-2010.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5</xdr:col>
      <xdr:colOff>247650</xdr:colOff>
      <xdr:row>121</xdr:row>
      <xdr:rowOff>152400</xdr:rowOff>
    </xdr:to>
    <xdr:graphicFrame>
      <xdr:nvGraphicFramePr>
        <xdr:cNvPr id="1" name="Graphique 6"/>
        <xdr:cNvGraphicFramePr/>
      </xdr:nvGraphicFramePr>
      <xdr:xfrm>
        <a:off x="0" y="15382875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J8" sqref="J8"/>
    </sheetView>
  </sheetViews>
  <sheetFormatPr defaultColWidth="11.421875" defaultRowHeight="12.75"/>
  <cols>
    <col min="1" max="1" width="30.00390625" style="0" customWidth="1"/>
  </cols>
  <sheetData>
    <row r="1" ht="12.75">
      <c r="A1" t="s">
        <v>47</v>
      </c>
    </row>
    <row r="3" spans="1:7" ht="12.75">
      <c r="A3" s="2"/>
      <c r="B3" s="129" t="s">
        <v>0</v>
      </c>
      <c r="C3" s="130"/>
      <c r="D3" s="130"/>
      <c r="E3" s="130"/>
      <c r="F3" s="137"/>
      <c r="G3" s="61" t="s">
        <v>43</v>
      </c>
    </row>
    <row r="4" spans="1:7" ht="12.75">
      <c r="A4" s="5"/>
      <c r="B4" s="129" t="s">
        <v>1</v>
      </c>
      <c r="C4" s="130"/>
      <c r="D4" s="130"/>
      <c r="E4" s="130"/>
      <c r="F4" s="137"/>
      <c r="G4" s="8"/>
    </row>
    <row r="5" spans="1:7" ht="12.75">
      <c r="A5" s="6"/>
      <c r="B5" s="7">
        <v>1978</v>
      </c>
      <c r="C5" s="8">
        <v>1988</v>
      </c>
      <c r="D5" s="8">
        <v>1994</v>
      </c>
      <c r="E5" s="9">
        <v>2000</v>
      </c>
      <c r="F5" s="9">
        <v>2010</v>
      </c>
      <c r="G5" s="9">
        <v>2010</v>
      </c>
    </row>
    <row r="6" spans="1:7" ht="12.75">
      <c r="A6" s="8" t="s">
        <v>5</v>
      </c>
      <c r="B6" s="10" t="s">
        <v>2</v>
      </c>
      <c r="C6" s="9" t="s">
        <v>3</v>
      </c>
      <c r="D6" s="9" t="s">
        <v>4</v>
      </c>
      <c r="E6" s="8" t="s">
        <v>27</v>
      </c>
      <c r="F6" s="11" t="s">
        <v>38</v>
      </c>
      <c r="G6" s="59"/>
    </row>
    <row r="7" spans="1:7" ht="12.75">
      <c r="A7" s="6" t="s">
        <v>6</v>
      </c>
      <c r="B7" s="12"/>
      <c r="C7" s="12"/>
      <c r="D7" s="12"/>
      <c r="E7" s="12"/>
      <c r="F7" s="12"/>
      <c r="G7" s="12"/>
    </row>
    <row r="8" spans="1:7" ht="12.75">
      <c r="A8" s="6" t="s">
        <v>7</v>
      </c>
      <c r="B8" s="6">
        <v>67.6</v>
      </c>
      <c r="C8" s="6">
        <v>67.8</v>
      </c>
      <c r="D8" s="6">
        <v>67.7</v>
      </c>
      <c r="E8" s="6">
        <f>SUM(E10:E18)</f>
        <v>74.60000000000001</v>
      </c>
      <c r="F8" s="13">
        <f>SUM(F9:F18)</f>
        <v>73.51173999999999</v>
      </c>
      <c r="G8" s="13">
        <f>SUM(G9:G18)</f>
        <v>68.73077999999998</v>
      </c>
    </row>
    <row r="9" spans="1:7" ht="12.75">
      <c r="A9" s="14" t="s">
        <v>31</v>
      </c>
      <c r="B9" s="15" t="s">
        <v>36</v>
      </c>
      <c r="C9" s="15" t="s">
        <v>36</v>
      </c>
      <c r="D9" s="15" t="s">
        <v>36</v>
      </c>
      <c r="E9" s="15" t="s">
        <v>36</v>
      </c>
      <c r="F9" s="13">
        <v>2.51</v>
      </c>
      <c r="G9" s="13">
        <v>2.12</v>
      </c>
    </row>
    <row r="10" spans="1:7" ht="12.75">
      <c r="A10" s="14" t="s">
        <v>32</v>
      </c>
      <c r="B10" s="6">
        <v>28.3</v>
      </c>
      <c r="C10" s="6">
        <v>33.8</v>
      </c>
      <c r="D10" s="6">
        <v>40.2</v>
      </c>
      <c r="E10" s="6">
        <v>45.4</v>
      </c>
      <c r="F10" s="13">
        <v>40.7</v>
      </c>
      <c r="G10" s="13">
        <v>39.21</v>
      </c>
    </row>
    <row r="11" spans="1:7" ht="12.75">
      <c r="A11" s="6" t="s">
        <v>8</v>
      </c>
      <c r="B11" s="6">
        <v>8.6</v>
      </c>
      <c r="C11" s="6">
        <v>18.9</v>
      </c>
      <c r="D11" s="6">
        <v>15.8</v>
      </c>
      <c r="E11" s="6">
        <v>17.3</v>
      </c>
      <c r="F11" s="13">
        <v>15.67</v>
      </c>
      <c r="G11" s="13">
        <v>12.95</v>
      </c>
    </row>
    <row r="12" spans="1:7" ht="12.75">
      <c r="A12" s="14" t="s">
        <v>33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0.00032</v>
      </c>
      <c r="G12" s="13">
        <v>0.00026</v>
      </c>
    </row>
    <row r="13" spans="1:7" ht="12.75">
      <c r="A13" s="14" t="s">
        <v>34</v>
      </c>
      <c r="B13" s="15" t="s">
        <v>36</v>
      </c>
      <c r="C13" s="15" t="s">
        <v>36</v>
      </c>
      <c r="D13" s="15" t="s">
        <v>36</v>
      </c>
      <c r="E13" s="15" t="s">
        <v>36</v>
      </c>
      <c r="F13" s="13">
        <v>0.39</v>
      </c>
      <c r="G13" s="13">
        <v>0.32</v>
      </c>
    </row>
    <row r="14" spans="1:7" ht="12.75">
      <c r="A14" s="14" t="s">
        <v>35</v>
      </c>
      <c r="B14" s="15" t="s">
        <v>36</v>
      </c>
      <c r="C14" s="15" t="s">
        <v>36</v>
      </c>
      <c r="D14" s="15" t="s">
        <v>36</v>
      </c>
      <c r="E14" s="15" t="s">
        <v>36</v>
      </c>
      <c r="F14" s="13">
        <v>0.92</v>
      </c>
      <c r="G14" s="13">
        <v>0.78</v>
      </c>
    </row>
    <row r="15" spans="1:7" ht="12.75">
      <c r="A15" s="6" t="s">
        <v>9</v>
      </c>
      <c r="B15" s="6">
        <v>5.5</v>
      </c>
      <c r="C15" s="13">
        <v>5</v>
      </c>
      <c r="D15" s="6">
        <v>3.9</v>
      </c>
      <c r="E15" s="6">
        <v>1.3</v>
      </c>
      <c r="F15" s="13">
        <v>1.91</v>
      </c>
      <c r="G15" s="13">
        <v>1.68</v>
      </c>
    </row>
    <row r="16" spans="1:7" ht="12.75">
      <c r="A16" s="6" t="s">
        <v>10</v>
      </c>
      <c r="B16" s="6">
        <v>5.1</v>
      </c>
      <c r="C16" s="6">
        <v>3.4</v>
      </c>
      <c r="D16" s="6">
        <v>4.6</v>
      </c>
      <c r="E16" s="6">
        <v>7.4</v>
      </c>
      <c r="F16" s="13">
        <v>8.45</v>
      </c>
      <c r="G16" s="13">
        <v>9.07</v>
      </c>
    </row>
    <row r="17" spans="1:7" ht="12.75">
      <c r="A17" s="6" t="s">
        <v>11</v>
      </c>
      <c r="B17" s="13">
        <v>18</v>
      </c>
      <c r="C17" s="6">
        <v>4.8</v>
      </c>
      <c r="D17" s="6">
        <v>2.4</v>
      </c>
      <c r="E17" s="6">
        <v>2.3</v>
      </c>
      <c r="F17" s="13">
        <v>2.96</v>
      </c>
      <c r="G17" s="13">
        <v>2.49</v>
      </c>
    </row>
    <row r="18" spans="1:7" ht="14.25">
      <c r="A18" s="16" t="s">
        <v>12</v>
      </c>
      <c r="B18" s="16">
        <v>2.1</v>
      </c>
      <c r="C18" s="16">
        <v>1.8</v>
      </c>
      <c r="D18" s="16">
        <v>0.8</v>
      </c>
      <c r="E18" s="16">
        <v>0.9</v>
      </c>
      <c r="F18" s="17">
        <f>0.00079+0.00063</f>
        <v>0.00142</v>
      </c>
      <c r="G18" s="13">
        <f>0.00052+0.11</f>
        <v>0.11052000000000001</v>
      </c>
    </row>
    <row r="19" spans="1:7" ht="12.75">
      <c r="A19" s="14" t="s">
        <v>28</v>
      </c>
      <c r="B19" s="6">
        <v>4.1</v>
      </c>
      <c r="C19" s="6">
        <v>4.2</v>
      </c>
      <c r="D19" s="13">
        <v>3</v>
      </c>
      <c r="E19" s="62">
        <f>4.7-E23</f>
        <v>3.45875</v>
      </c>
      <c r="F19" s="18">
        <f>SUM(F20:F21)</f>
        <v>2.4</v>
      </c>
      <c r="G19" s="18">
        <f>SUM(G20:G21)</f>
        <v>1.99</v>
      </c>
    </row>
    <row r="20" spans="1:7" ht="12.75">
      <c r="A20" s="6" t="s">
        <v>13</v>
      </c>
      <c r="B20" s="6">
        <v>4.1</v>
      </c>
      <c r="C20" s="6">
        <v>3.9</v>
      </c>
      <c r="D20" s="13">
        <v>3</v>
      </c>
      <c r="E20" s="63">
        <f>E19</f>
        <v>3.45875</v>
      </c>
      <c r="F20" s="20">
        <v>2.15</v>
      </c>
      <c r="G20" s="13">
        <v>1.78</v>
      </c>
    </row>
    <row r="21" spans="1:7" ht="12.75">
      <c r="A21" s="16" t="s">
        <v>14</v>
      </c>
      <c r="B21" s="17">
        <v>0</v>
      </c>
      <c r="C21" s="16">
        <v>0.3</v>
      </c>
      <c r="D21" s="17">
        <v>0</v>
      </c>
      <c r="E21" s="21">
        <v>0</v>
      </c>
      <c r="F21" s="17">
        <v>0.25</v>
      </c>
      <c r="G21" s="13">
        <v>0.21</v>
      </c>
    </row>
    <row r="22" spans="1:7" ht="12.75">
      <c r="A22" s="6" t="s">
        <v>15</v>
      </c>
      <c r="B22" s="6">
        <v>28.5</v>
      </c>
      <c r="C22" s="6">
        <v>28.2</v>
      </c>
      <c r="D22" s="6">
        <v>29.4</v>
      </c>
      <c r="E22" s="18">
        <f>SUM(E23:E28)</f>
        <v>21.94125</v>
      </c>
      <c r="F22" s="18">
        <f>SUM(F23:F28)</f>
        <v>23.91</v>
      </c>
      <c r="G22" s="18">
        <f>SUM(G23:G28)</f>
        <v>29.21</v>
      </c>
    </row>
    <row r="23" spans="1:7" ht="14.25">
      <c r="A23" s="6" t="s">
        <v>16</v>
      </c>
      <c r="B23" s="6">
        <v>3.2</v>
      </c>
      <c r="C23" s="6">
        <v>1.8</v>
      </c>
      <c r="D23" s="6">
        <v>1.5</v>
      </c>
      <c r="E23" s="128">
        <f>D23+((F23-D23)/(F5-D5)*(E5-D5))</f>
        <v>1.24125</v>
      </c>
      <c r="F23" s="23">
        <v>0.81</v>
      </c>
      <c r="G23" s="13">
        <v>0.67</v>
      </c>
    </row>
    <row r="24" spans="1:7" ht="12.75">
      <c r="A24" s="6" t="s">
        <v>17</v>
      </c>
      <c r="B24" s="6">
        <v>1.4</v>
      </c>
      <c r="C24" s="6">
        <v>2.8</v>
      </c>
      <c r="D24" s="6">
        <v>2.6</v>
      </c>
      <c r="E24" s="6">
        <v>1.3</v>
      </c>
      <c r="F24" s="13">
        <v>2.43</v>
      </c>
      <c r="G24" s="13">
        <v>2.01</v>
      </c>
    </row>
    <row r="25" spans="1:7" ht="12.75">
      <c r="A25" s="6" t="s">
        <v>18</v>
      </c>
      <c r="B25" s="6">
        <v>4.8</v>
      </c>
      <c r="C25" s="6">
        <v>5.4</v>
      </c>
      <c r="D25" s="6">
        <v>5.1</v>
      </c>
      <c r="E25" s="24">
        <v>4</v>
      </c>
      <c r="F25" s="13">
        <v>4.5</v>
      </c>
      <c r="G25" s="13">
        <v>3.85</v>
      </c>
    </row>
    <row r="26" spans="1:7" ht="12.75">
      <c r="A26" s="6" t="s">
        <v>19</v>
      </c>
      <c r="B26" s="6">
        <v>9.1</v>
      </c>
      <c r="C26" s="6">
        <v>9.9</v>
      </c>
      <c r="D26" s="6">
        <v>11.3</v>
      </c>
      <c r="E26" s="6">
        <v>8.2</v>
      </c>
      <c r="F26" s="13">
        <v>8.31</v>
      </c>
      <c r="G26" s="13">
        <v>15.9</v>
      </c>
    </row>
    <row r="27" spans="1:7" ht="14.25">
      <c r="A27" s="6" t="s">
        <v>20</v>
      </c>
      <c r="B27" s="6">
        <v>6.3</v>
      </c>
      <c r="C27" s="6">
        <v>6.6</v>
      </c>
      <c r="D27" s="6">
        <v>6.4</v>
      </c>
      <c r="E27" s="6">
        <v>5.4</v>
      </c>
      <c r="F27" s="13">
        <f>5.61+0.73</f>
        <v>6.34</v>
      </c>
      <c r="G27" s="13">
        <f>4.78+0.72</f>
        <v>5.5</v>
      </c>
    </row>
    <row r="28" spans="1:7" ht="12.75">
      <c r="A28" s="16" t="s">
        <v>21</v>
      </c>
      <c r="B28" s="16">
        <v>3.7</v>
      </c>
      <c r="C28" s="16">
        <v>1.7</v>
      </c>
      <c r="D28" s="16">
        <v>2.6</v>
      </c>
      <c r="E28" s="16">
        <v>1.8</v>
      </c>
      <c r="F28" s="17">
        <v>1.52</v>
      </c>
      <c r="G28" s="13">
        <v>1.28</v>
      </c>
    </row>
    <row r="29" spans="1:7" ht="12.75">
      <c r="A29" s="25" t="s">
        <v>22</v>
      </c>
      <c r="B29" s="26">
        <v>100</v>
      </c>
      <c r="C29" s="26">
        <v>100</v>
      </c>
      <c r="D29" s="26">
        <v>100</v>
      </c>
      <c r="E29" s="27">
        <f>E8+E22+E19</f>
        <v>100</v>
      </c>
      <c r="F29" s="26">
        <v>100</v>
      </c>
      <c r="G29" s="60">
        <f>G8+G22+G19</f>
        <v>99.93077999999998</v>
      </c>
    </row>
    <row r="30" spans="1:7" ht="12.75">
      <c r="A30" s="28" t="s">
        <v>23</v>
      </c>
      <c r="B30" s="29">
        <v>8899</v>
      </c>
      <c r="C30" s="29">
        <v>10177</v>
      </c>
      <c r="D30" s="29">
        <v>10662</v>
      </c>
      <c r="E30" s="29">
        <v>10364</v>
      </c>
      <c r="F30" s="1"/>
      <c r="G30" s="17"/>
    </row>
    <row r="31" spans="1:6" ht="12.75">
      <c r="A31" s="138" t="s">
        <v>26</v>
      </c>
      <c r="B31" s="138"/>
      <c r="C31" s="138"/>
      <c r="D31" s="138"/>
      <c r="E31" s="138"/>
      <c r="F31" s="138"/>
    </row>
    <row r="32" spans="1:6" ht="12.75">
      <c r="A32" s="135" t="s">
        <v>24</v>
      </c>
      <c r="B32" s="135"/>
      <c r="C32" s="135"/>
      <c r="D32" s="135"/>
      <c r="E32" s="135"/>
      <c r="F32" s="135"/>
    </row>
    <row r="33" spans="1:6" ht="12.75">
      <c r="A33" s="135" t="s">
        <v>25</v>
      </c>
      <c r="B33" s="135"/>
      <c r="C33" s="135"/>
      <c r="D33" s="135"/>
      <c r="E33" s="135"/>
      <c r="F33" s="135"/>
    </row>
    <row r="34" spans="1:6" s="30" customFormat="1" ht="25.5" customHeight="1">
      <c r="A34" s="134" t="s">
        <v>90</v>
      </c>
      <c r="B34" s="134"/>
      <c r="C34" s="134"/>
      <c r="D34" s="134"/>
      <c r="E34" s="134"/>
      <c r="F34" s="134"/>
    </row>
    <row r="35" spans="1:6" ht="25.5" customHeight="1">
      <c r="A35" s="136" t="s">
        <v>37</v>
      </c>
      <c r="B35" s="136"/>
      <c r="C35" s="136"/>
      <c r="D35" s="136"/>
      <c r="E35" s="136"/>
      <c r="F35" s="136"/>
    </row>
    <row r="36" spans="1:6" ht="12.75">
      <c r="A36" s="133"/>
      <c r="B36" s="133"/>
      <c r="C36" s="133"/>
      <c r="D36" s="133"/>
      <c r="E36" s="133"/>
      <c r="F36" s="133"/>
    </row>
    <row r="38" spans="1:7" ht="12.75">
      <c r="A38" s="2"/>
      <c r="B38" s="129" t="s">
        <v>0</v>
      </c>
      <c r="C38" s="130"/>
      <c r="D38" s="130"/>
      <c r="E38" s="130"/>
      <c r="F38" s="130"/>
      <c r="G38" s="51" t="s">
        <v>44</v>
      </c>
    </row>
    <row r="39" spans="1:7" ht="12.75">
      <c r="A39" s="12"/>
      <c r="B39" s="131" t="s">
        <v>1</v>
      </c>
      <c r="C39" s="132"/>
      <c r="D39" s="132"/>
      <c r="E39" s="132"/>
      <c r="F39" s="132"/>
      <c r="G39" s="45"/>
    </row>
    <row r="40" spans="1:7" ht="12.75">
      <c r="A40" s="16"/>
      <c r="B40" s="9">
        <v>1978</v>
      </c>
      <c r="C40" s="4">
        <v>1988</v>
      </c>
      <c r="D40" s="9">
        <v>1994</v>
      </c>
      <c r="E40" s="4">
        <v>2000</v>
      </c>
      <c r="F40" s="3">
        <v>2010</v>
      </c>
      <c r="G40" s="46">
        <v>2010</v>
      </c>
    </row>
    <row r="41" spans="1:7" ht="12.75">
      <c r="A41" s="6" t="s">
        <v>6</v>
      </c>
      <c r="B41" s="37"/>
      <c r="D41" s="37"/>
      <c r="F41" s="41"/>
      <c r="G41" s="47"/>
    </row>
    <row r="42" spans="1:7" ht="12.75">
      <c r="A42" s="52" t="s">
        <v>7</v>
      </c>
      <c r="B42" s="55">
        <f aca="true" t="shared" si="0" ref="B42:G42">SUM(B43:B50)</f>
        <v>71.69999999999999</v>
      </c>
      <c r="C42" s="55">
        <f t="shared" si="0"/>
        <v>71.89999999999999</v>
      </c>
      <c r="D42" s="55">
        <f t="shared" si="0"/>
        <v>70.7</v>
      </c>
      <c r="E42" s="55">
        <f>SUM(E43:E50)</f>
        <v>78.05875</v>
      </c>
      <c r="F42" s="53">
        <f t="shared" si="0"/>
        <v>75.32154000000001</v>
      </c>
      <c r="G42" s="54">
        <f t="shared" si="0"/>
        <v>70.93078</v>
      </c>
    </row>
    <row r="43" spans="1:7" ht="12.75">
      <c r="A43" s="14" t="s">
        <v>45</v>
      </c>
      <c r="B43" s="58">
        <f aca="true" t="shared" si="1" ref="B43:D44">B20</f>
        <v>4.1</v>
      </c>
      <c r="C43" s="58">
        <f t="shared" si="1"/>
        <v>3.9</v>
      </c>
      <c r="D43" s="58">
        <f t="shared" si="1"/>
        <v>3</v>
      </c>
      <c r="E43" s="58">
        <f>E19</f>
        <v>3.45875</v>
      </c>
      <c r="F43" s="56">
        <f>F20</f>
        <v>2.15</v>
      </c>
      <c r="G43" s="57">
        <f>G19</f>
        <v>1.99</v>
      </c>
    </row>
    <row r="44" spans="1:7" ht="12.75">
      <c r="A44" s="14" t="s">
        <v>46</v>
      </c>
      <c r="B44" s="58">
        <f t="shared" si="1"/>
        <v>0</v>
      </c>
      <c r="C44" s="58">
        <f t="shared" si="1"/>
        <v>0.3</v>
      </c>
      <c r="D44" s="58">
        <f t="shared" si="1"/>
        <v>0</v>
      </c>
      <c r="E44" s="58">
        <f>E21</f>
        <v>0</v>
      </c>
      <c r="F44" s="56">
        <f>F21</f>
        <v>0.25</v>
      </c>
      <c r="G44" s="57">
        <f>G21</f>
        <v>0.21</v>
      </c>
    </row>
    <row r="45" spans="1:7" ht="12.75">
      <c r="A45" s="14" t="s">
        <v>32</v>
      </c>
      <c r="B45" s="32">
        <f aca="true" t="shared" si="2" ref="B45:G45">B10</f>
        <v>28.3</v>
      </c>
      <c r="C45" s="36">
        <f t="shared" si="2"/>
        <v>33.8</v>
      </c>
      <c r="D45" s="32">
        <f t="shared" si="2"/>
        <v>40.2</v>
      </c>
      <c r="E45" s="36">
        <f t="shared" si="2"/>
        <v>45.4</v>
      </c>
      <c r="F45" s="42">
        <f t="shared" si="2"/>
        <v>40.7</v>
      </c>
      <c r="G45" s="48">
        <f t="shared" si="2"/>
        <v>39.21</v>
      </c>
    </row>
    <row r="46" spans="1:7" ht="12.75">
      <c r="A46" s="6" t="s">
        <v>8</v>
      </c>
      <c r="B46" s="32">
        <v>8.6</v>
      </c>
      <c r="C46" s="36">
        <v>18.9</v>
      </c>
      <c r="D46" s="32">
        <v>15.8</v>
      </c>
      <c r="E46" s="36">
        <v>17.3</v>
      </c>
      <c r="F46" s="42">
        <v>14.91</v>
      </c>
      <c r="G46" s="48">
        <f>G11</f>
        <v>12.95</v>
      </c>
    </row>
    <row r="47" spans="1:7" ht="12.75">
      <c r="A47" s="14" t="s">
        <v>39</v>
      </c>
      <c r="B47" s="15" t="s">
        <v>36</v>
      </c>
      <c r="C47" s="38" t="s">
        <v>36</v>
      </c>
      <c r="D47" s="15" t="s">
        <v>36</v>
      </c>
      <c r="E47" s="38" t="s">
        <v>36</v>
      </c>
      <c r="F47" s="42">
        <f>F9+F12+F13+F14</f>
        <v>3.8203199999999997</v>
      </c>
      <c r="G47" s="48">
        <f>G9+G12+G13+G14</f>
        <v>3.2202599999999997</v>
      </c>
    </row>
    <row r="48" spans="1:7" ht="12.75">
      <c r="A48" s="6" t="s">
        <v>10</v>
      </c>
      <c r="B48" s="33">
        <v>5.1</v>
      </c>
      <c r="C48" s="39">
        <v>3.4</v>
      </c>
      <c r="D48" s="33">
        <v>4.6</v>
      </c>
      <c r="E48" s="39">
        <v>7.4</v>
      </c>
      <c r="F48" s="42">
        <v>8.62</v>
      </c>
      <c r="G48" s="48">
        <f>G16</f>
        <v>9.07</v>
      </c>
    </row>
    <row r="49" spans="1:7" ht="12.75">
      <c r="A49" s="6" t="s">
        <v>40</v>
      </c>
      <c r="B49" s="33">
        <f aca="true" t="shared" si="3" ref="B49:G49">B15+B17</f>
        <v>23.5</v>
      </c>
      <c r="C49" s="39">
        <f t="shared" si="3"/>
        <v>9.8</v>
      </c>
      <c r="D49" s="33">
        <f t="shared" si="3"/>
        <v>6.3</v>
      </c>
      <c r="E49" s="39">
        <f t="shared" si="3"/>
        <v>3.5999999999999996</v>
      </c>
      <c r="F49" s="42">
        <f t="shared" si="3"/>
        <v>4.87</v>
      </c>
      <c r="G49" s="48">
        <f t="shared" si="3"/>
        <v>4.17</v>
      </c>
    </row>
    <row r="50" spans="1:7" ht="14.25">
      <c r="A50" s="16" t="s">
        <v>12</v>
      </c>
      <c r="B50" s="34">
        <v>2.1</v>
      </c>
      <c r="C50" s="40">
        <v>1.8</v>
      </c>
      <c r="D50" s="34">
        <v>0.8</v>
      </c>
      <c r="E50" s="40">
        <v>0.9</v>
      </c>
      <c r="F50" s="43">
        <f>0.00059+0.00063</f>
        <v>0.0012200000000000002</v>
      </c>
      <c r="G50" s="49">
        <f>G18</f>
        <v>0.11052000000000001</v>
      </c>
    </row>
    <row r="51" spans="1:7" ht="12.75">
      <c r="A51" s="52" t="s">
        <v>15</v>
      </c>
      <c r="B51" s="55">
        <f aca="true" t="shared" si="4" ref="B51:G51">SUM(B52:B53)</f>
        <v>28.5</v>
      </c>
      <c r="C51" s="55">
        <f t="shared" si="4"/>
        <v>28.199999999999996</v>
      </c>
      <c r="D51" s="55">
        <f t="shared" si="4"/>
        <v>29.5</v>
      </c>
      <c r="E51" s="55">
        <f>SUM(E52:E53)</f>
        <v>21.94125</v>
      </c>
      <c r="F51" s="53">
        <f t="shared" si="4"/>
        <v>23.91</v>
      </c>
      <c r="G51" s="54">
        <f t="shared" si="4"/>
        <v>29.21</v>
      </c>
    </row>
    <row r="52" spans="1:7" ht="12.75">
      <c r="A52" s="6" t="s">
        <v>42</v>
      </c>
      <c r="B52" s="33">
        <f aca="true" t="shared" si="5" ref="B52:G52">B23+B24+B25+B26+(0.9*B27)</f>
        <v>24.17</v>
      </c>
      <c r="C52" s="33">
        <f t="shared" si="5"/>
        <v>25.839999999999996</v>
      </c>
      <c r="D52" s="33">
        <f t="shared" si="5"/>
        <v>26.26</v>
      </c>
      <c r="E52" s="33">
        <f t="shared" si="5"/>
        <v>19.60125</v>
      </c>
      <c r="F52" s="33">
        <f t="shared" si="5"/>
        <v>21.756</v>
      </c>
      <c r="G52" s="33">
        <f t="shared" si="5"/>
        <v>27.38</v>
      </c>
    </row>
    <row r="53" spans="1:7" ht="12.75">
      <c r="A53" s="6" t="s">
        <v>41</v>
      </c>
      <c r="B53" s="33">
        <f aca="true" t="shared" si="6" ref="B53:G53">B28+(0.1*B27)</f>
        <v>4.33</v>
      </c>
      <c r="C53" s="33">
        <f t="shared" si="6"/>
        <v>2.36</v>
      </c>
      <c r="D53" s="33">
        <f t="shared" si="6"/>
        <v>3.24</v>
      </c>
      <c r="E53" s="33">
        <f>E28+(0.1*E27)</f>
        <v>2.34</v>
      </c>
      <c r="F53" s="42">
        <f t="shared" si="6"/>
        <v>2.154</v>
      </c>
      <c r="G53" s="48">
        <f t="shared" si="6"/>
        <v>1.83</v>
      </c>
    </row>
    <row r="54" spans="1:7" ht="12.75">
      <c r="A54" s="25" t="s">
        <v>22</v>
      </c>
      <c r="B54" s="35">
        <f aca="true" t="shared" si="7" ref="B54:G54">B42+B51</f>
        <v>100.19999999999999</v>
      </c>
      <c r="C54" s="35">
        <f t="shared" si="7"/>
        <v>100.1</v>
      </c>
      <c r="D54" s="35">
        <f t="shared" si="7"/>
        <v>100.2</v>
      </c>
      <c r="E54" s="35">
        <f>E42+E51</f>
        <v>100</v>
      </c>
      <c r="F54" s="44">
        <f t="shared" si="7"/>
        <v>99.23154000000001</v>
      </c>
      <c r="G54" s="50">
        <f t="shared" si="7"/>
        <v>100.14078</v>
      </c>
    </row>
    <row r="55" ht="12.75">
      <c r="B55" s="31"/>
    </row>
    <row r="56" spans="2:6" ht="12.75">
      <c r="B56" s="31"/>
      <c r="C56" s="31"/>
      <c r="D56" s="31"/>
      <c r="E56" s="31"/>
      <c r="F56" s="31"/>
    </row>
  </sheetData>
  <sheetProtection/>
  <mergeCells count="10">
    <mergeCell ref="A33:F33"/>
    <mergeCell ref="A35:F35"/>
    <mergeCell ref="B4:F4"/>
    <mergeCell ref="B3:F3"/>
    <mergeCell ref="A32:F32"/>
    <mergeCell ref="A31:F31"/>
    <mergeCell ref="B38:F38"/>
    <mergeCell ref="B39:F39"/>
    <mergeCell ref="A36:F36"/>
    <mergeCell ref="A34:F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0">
      <selection activeCell="B67" sqref="B67"/>
    </sheetView>
  </sheetViews>
  <sheetFormatPr defaultColWidth="11.421875" defaultRowHeight="12.75"/>
  <cols>
    <col min="1" max="1" width="30.57421875" style="0" bestFit="1" customWidth="1"/>
  </cols>
  <sheetData>
    <row r="1" spans="1:6" ht="12.75">
      <c r="A1" s="2"/>
      <c r="B1" s="129" t="s">
        <v>0</v>
      </c>
      <c r="C1" s="130"/>
      <c r="D1" s="130"/>
      <c r="E1" s="130"/>
      <c r="F1" s="137"/>
    </row>
    <row r="2" spans="1:6" ht="12.75">
      <c r="A2" s="5"/>
      <c r="B2" s="129" t="s">
        <v>1</v>
      </c>
      <c r="C2" s="130"/>
      <c r="D2" s="130"/>
      <c r="E2" s="130"/>
      <c r="F2" s="137"/>
    </row>
    <row r="3" spans="1:6" ht="12.75">
      <c r="A3" s="6"/>
      <c r="B3" s="7">
        <v>1978</v>
      </c>
      <c r="C3" s="8">
        <v>1988</v>
      </c>
      <c r="D3" s="8">
        <v>1994</v>
      </c>
      <c r="E3" s="9">
        <v>2000</v>
      </c>
      <c r="F3" s="9">
        <v>2010</v>
      </c>
    </row>
    <row r="4" spans="1:6" ht="12.75">
      <c r="A4" s="8" t="s">
        <v>5</v>
      </c>
      <c r="B4" s="10" t="s">
        <v>2</v>
      </c>
      <c r="C4" s="9" t="s">
        <v>3</v>
      </c>
      <c r="D4" s="9" t="s">
        <v>4</v>
      </c>
      <c r="E4" s="8" t="s">
        <v>27</v>
      </c>
      <c r="F4" s="11" t="s">
        <v>38</v>
      </c>
    </row>
    <row r="5" spans="1:6" ht="12.75">
      <c r="A5" s="6" t="s">
        <v>6</v>
      </c>
      <c r="B5" s="12"/>
      <c r="C5" s="12"/>
      <c r="D5" s="12"/>
      <c r="E5" s="12"/>
      <c r="F5" s="12"/>
    </row>
    <row r="6" spans="1:6" ht="12.75">
      <c r="A6" s="6" t="s">
        <v>7</v>
      </c>
      <c r="B6" s="6">
        <v>67.8</v>
      </c>
      <c r="C6" s="6">
        <v>67.8</v>
      </c>
      <c r="D6" s="6">
        <v>67.7</v>
      </c>
      <c r="E6" s="6">
        <f>SUM(E8:E16)</f>
        <v>74.60000000000001</v>
      </c>
      <c r="F6" s="13">
        <f>SUM(F7:F16)</f>
        <v>72.88158</v>
      </c>
    </row>
    <row r="7" spans="1:6" ht="12.75">
      <c r="A7" s="14" t="s">
        <v>31</v>
      </c>
      <c r="B7" s="15" t="s">
        <v>36</v>
      </c>
      <c r="C7" s="15" t="s">
        <v>36</v>
      </c>
      <c r="D7" s="15" t="s">
        <v>36</v>
      </c>
      <c r="E7" s="15" t="s">
        <v>36</v>
      </c>
      <c r="F7" s="13">
        <v>2.55</v>
      </c>
    </row>
    <row r="8" spans="1:6" ht="12.75">
      <c r="A8" s="14" t="s">
        <v>32</v>
      </c>
      <c r="B8" s="6">
        <v>28.3</v>
      </c>
      <c r="C8" s="6">
        <v>33.8</v>
      </c>
      <c r="D8" s="6">
        <v>40.2</v>
      </c>
      <c r="E8" s="6">
        <v>45.4</v>
      </c>
      <c r="F8" s="13">
        <v>40.73</v>
      </c>
    </row>
    <row r="9" spans="1:6" ht="12.75">
      <c r="A9" s="6" t="s">
        <v>8</v>
      </c>
      <c r="B9" s="6">
        <v>8.6</v>
      </c>
      <c r="C9" s="6">
        <v>18.9</v>
      </c>
      <c r="D9" s="6">
        <v>15.8</v>
      </c>
      <c r="E9" s="6">
        <v>17.3</v>
      </c>
      <c r="F9" s="13">
        <v>14.91</v>
      </c>
    </row>
    <row r="10" spans="1:6" ht="12.75">
      <c r="A10" s="14" t="s">
        <v>33</v>
      </c>
      <c r="B10" s="15" t="s">
        <v>36</v>
      </c>
      <c r="C10" s="15" t="s">
        <v>36</v>
      </c>
      <c r="D10" s="15" t="s">
        <v>36</v>
      </c>
      <c r="E10" s="15" t="s">
        <v>36</v>
      </c>
      <c r="F10" s="13">
        <v>0.00036</v>
      </c>
    </row>
    <row r="11" spans="1:6" ht="12.75">
      <c r="A11" s="14" t="s">
        <v>34</v>
      </c>
      <c r="B11" s="15" t="s">
        <v>36</v>
      </c>
      <c r="C11" s="15" t="s">
        <v>36</v>
      </c>
      <c r="D11" s="15" t="s">
        <v>36</v>
      </c>
      <c r="E11" s="15" t="s">
        <v>36</v>
      </c>
      <c r="F11" s="13">
        <v>0.39</v>
      </c>
    </row>
    <row r="12" spans="1:6" ht="12.75">
      <c r="A12" s="14" t="s">
        <v>35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0.86</v>
      </c>
    </row>
    <row r="13" spans="1:6" ht="12.75">
      <c r="A13" s="6" t="s">
        <v>9</v>
      </c>
      <c r="B13" s="6">
        <v>5.5</v>
      </c>
      <c r="C13" s="13">
        <v>5</v>
      </c>
      <c r="D13" s="6">
        <v>3.9</v>
      </c>
      <c r="E13" s="6">
        <v>1.3</v>
      </c>
      <c r="F13" s="13">
        <v>1.99</v>
      </c>
    </row>
    <row r="14" spans="1:6" ht="12.75">
      <c r="A14" s="6" t="s">
        <v>10</v>
      </c>
      <c r="B14" s="6">
        <v>5.1</v>
      </c>
      <c r="C14" s="6">
        <v>3.4</v>
      </c>
      <c r="D14" s="6">
        <v>4.6</v>
      </c>
      <c r="E14" s="6">
        <v>7.4</v>
      </c>
      <c r="F14" s="13">
        <v>8.62</v>
      </c>
    </row>
    <row r="15" spans="1:6" ht="12.75">
      <c r="A15" s="6" t="s">
        <v>11</v>
      </c>
      <c r="B15" s="13">
        <v>18</v>
      </c>
      <c r="C15" s="6">
        <v>4.8</v>
      </c>
      <c r="D15" s="6">
        <v>2.4</v>
      </c>
      <c r="E15" s="6">
        <v>2.3</v>
      </c>
      <c r="F15" s="13">
        <v>2.83</v>
      </c>
    </row>
    <row r="16" spans="1:6" ht="14.25">
      <c r="A16" s="16" t="s">
        <v>12</v>
      </c>
      <c r="B16" s="16">
        <v>2.1</v>
      </c>
      <c r="C16" s="16">
        <v>1.8</v>
      </c>
      <c r="D16" s="16">
        <v>0.8</v>
      </c>
      <c r="E16" s="16">
        <v>0.9</v>
      </c>
      <c r="F16" s="17">
        <f>0.00059+0.00063</f>
        <v>0.0012200000000000002</v>
      </c>
    </row>
    <row r="17" spans="1:6" ht="12.75">
      <c r="A17" s="14" t="s">
        <v>28</v>
      </c>
      <c r="B17" s="6">
        <v>4.1</v>
      </c>
      <c r="C17" s="6">
        <v>4.2</v>
      </c>
      <c r="D17" s="13">
        <v>3</v>
      </c>
      <c r="E17" s="12">
        <v>4.7</v>
      </c>
      <c r="F17" s="18">
        <f>SUM(F18:F19)</f>
        <v>2.25086</v>
      </c>
    </row>
    <row r="18" spans="1:6" ht="12.75">
      <c r="A18" s="6" t="s">
        <v>13</v>
      </c>
      <c r="B18" s="6">
        <v>4.1</v>
      </c>
      <c r="C18" s="6">
        <v>3.9</v>
      </c>
      <c r="D18" s="13">
        <v>3</v>
      </c>
      <c r="E18" s="19" t="s">
        <v>29</v>
      </c>
      <c r="F18" s="20">
        <v>2.25</v>
      </c>
    </row>
    <row r="19" spans="1:6" ht="12.75">
      <c r="A19" s="16" t="s">
        <v>14</v>
      </c>
      <c r="B19" s="17">
        <v>0</v>
      </c>
      <c r="C19" s="16">
        <v>0.3</v>
      </c>
      <c r="D19" s="17">
        <v>0</v>
      </c>
      <c r="E19" s="21">
        <v>0</v>
      </c>
      <c r="F19" s="17">
        <v>0.00086</v>
      </c>
    </row>
    <row r="20" spans="1:6" ht="12.75">
      <c r="A20" s="6" t="s">
        <v>15</v>
      </c>
      <c r="B20" s="6">
        <v>28.5</v>
      </c>
      <c r="C20" s="6">
        <v>28.2</v>
      </c>
      <c r="D20" s="6">
        <v>29.4</v>
      </c>
      <c r="E20" s="12">
        <f>SUM(E21:E26)</f>
        <v>20.7</v>
      </c>
      <c r="F20" s="18">
        <f>SUM(F21:F26)</f>
        <v>24.610000000000003</v>
      </c>
    </row>
    <row r="21" spans="1:6" ht="14.25">
      <c r="A21" s="6" t="s">
        <v>16</v>
      </c>
      <c r="B21" s="6">
        <v>3.2</v>
      </c>
      <c r="C21" s="6">
        <v>1.8</v>
      </c>
      <c r="D21" s="6">
        <v>1.5</v>
      </c>
      <c r="E21" s="22" t="s">
        <v>30</v>
      </c>
      <c r="F21" s="23">
        <v>0.92</v>
      </c>
    </row>
    <row r="22" spans="1:6" ht="12.75">
      <c r="A22" s="6" t="s">
        <v>17</v>
      </c>
      <c r="B22" s="6">
        <v>1.4</v>
      </c>
      <c r="C22" s="6">
        <v>2.8</v>
      </c>
      <c r="D22" s="6">
        <v>2.6</v>
      </c>
      <c r="E22" s="6">
        <v>1.3</v>
      </c>
      <c r="F22" s="13">
        <v>2.36</v>
      </c>
    </row>
    <row r="23" spans="1:6" ht="12.75">
      <c r="A23" s="6" t="s">
        <v>18</v>
      </c>
      <c r="B23" s="6">
        <v>4.8</v>
      </c>
      <c r="C23" s="6">
        <v>5.4</v>
      </c>
      <c r="D23" s="6">
        <v>5.1</v>
      </c>
      <c r="E23" s="24">
        <v>4</v>
      </c>
      <c r="F23" s="13">
        <v>4.25</v>
      </c>
    </row>
    <row r="24" spans="1:6" ht="12.75">
      <c r="A24" s="6" t="s">
        <v>19</v>
      </c>
      <c r="B24" s="6">
        <v>9.1</v>
      </c>
      <c r="C24" s="6">
        <v>9.9</v>
      </c>
      <c r="D24" s="6">
        <v>11.3</v>
      </c>
      <c r="E24" s="6">
        <v>8.2</v>
      </c>
      <c r="F24" s="13">
        <v>9.46</v>
      </c>
    </row>
    <row r="25" spans="1:6" ht="14.25">
      <c r="A25" s="6" t="s">
        <v>20</v>
      </c>
      <c r="B25" s="6">
        <v>6.3</v>
      </c>
      <c r="C25" s="6">
        <v>6.6</v>
      </c>
      <c r="D25" s="6">
        <v>6.4</v>
      </c>
      <c r="E25" s="6">
        <v>5.4</v>
      </c>
      <c r="F25" s="13">
        <f>5.21+0.82</f>
        <v>6.03</v>
      </c>
    </row>
    <row r="26" spans="1:6" ht="12.75">
      <c r="A26" s="16" t="s">
        <v>21</v>
      </c>
      <c r="B26" s="16">
        <v>3.7</v>
      </c>
      <c r="C26" s="16">
        <v>1.7</v>
      </c>
      <c r="D26" s="16">
        <v>2.6</v>
      </c>
      <c r="E26" s="16">
        <v>1.8</v>
      </c>
      <c r="F26" s="17">
        <v>1.59</v>
      </c>
    </row>
    <row r="27" spans="1:6" ht="12.75">
      <c r="A27" s="25" t="s">
        <v>22</v>
      </c>
      <c r="B27" s="26">
        <v>100</v>
      </c>
      <c r="C27" s="26">
        <v>100</v>
      </c>
      <c r="D27" s="26">
        <v>100</v>
      </c>
      <c r="E27" s="27">
        <f>E6+E20+E17</f>
        <v>100.00000000000001</v>
      </c>
      <c r="F27" s="26">
        <v>100</v>
      </c>
    </row>
    <row r="28" spans="1:6" ht="12.75">
      <c r="A28" s="28" t="s">
        <v>23</v>
      </c>
      <c r="B28" s="29">
        <v>8899</v>
      </c>
      <c r="C28" s="29">
        <v>10177</v>
      </c>
      <c r="D28" s="29">
        <v>10662</v>
      </c>
      <c r="E28" s="29">
        <v>10364</v>
      </c>
      <c r="F28" s="1"/>
    </row>
    <row r="30" spans="1:6" ht="12.75">
      <c r="A30" s="2"/>
      <c r="B30" s="129" t="s">
        <v>0</v>
      </c>
      <c r="C30" s="130"/>
      <c r="D30" s="130"/>
      <c r="E30" s="130"/>
      <c r="F30" s="137"/>
    </row>
    <row r="31" spans="1:6" ht="12.75">
      <c r="A31" s="5"/>
      <c r="B31" s="129" t="s">
        <v>1</v>
      </c>
      <c r="C31" s="130"/>
      <c r="D31" s="130"/>
      <c r="E31" s="130"/>
      <c r="F31" s="137"/>
    </row>
    <row r="32" spans="1:6" ht="12.75">
      <c r="A32" s="6"/>
      <c r="B32" s="7">
        <v>1978</v>
      </c>
      <c r="C32" s="8">
        <v>1988</v>
      </c>
      <c r="D32" s="8">
        <v>1994</v>
      </c>
      <c r="E32" s="9">
        <v>2000</v>
      </c>
      <c r="F32" s="9">
        <v>2010</v>
      </c>
    </row>
    <row r="33" spans="1:6" ht="12.75">
      <c r="A33" s="8" t="s">
        <v>5</v>
      </c>
      <c r="B33" s="10" t="s">
        <v>2</v>
      </c>
      <c r="C33" s="9" t="s">
        <v>3</v>
      </c>
      <c r="D33" s="9" t="s">
        <v>4</v>
      </c>
      <c r="E33" s="8" t="s">
        <v>27</v>
      </c>
      <c r="F33" s="11" t="s">
        <v>38</v>
      </c>
    </row>
    <row r="34" spans="1:6" ht="12.75">
      <c r="A34" s="6" t="s">
        <v>6</v>
      </c>
      <c r="B34" s="12"/>
      <c r="C34" s="12"/>
      <c r="D34" s="12"/>
      <c r="E34" s="12"/>
      <c r="F34" s="12"/>
    </row>
    <row r="35" spans="1:6" ht="12.75">
      <c r="A35" s="6" t="s">
        <v>7</v>
      </c>
      <c r="B35" s="6">
        <v>67.8</v>
      </c>
      <c r="C35" s="6">
        <v>67.8</v>
      </c>
      <c r="D35" s="6">
        <v>67.7</v>
      </c>
      <c r="E35" s="6">
        <f>SUM(E37:E45)</f>
        <v>74.60000000000001</v>
      </c>
      <c r="F35" s="13">
        <f>SUM(F36:F45)</f>
        <v>73.51173999999999</v>
      </c>
    </row>
    <row r="36" spans="1:6" ht="12.75">
      <c r="A36" s="14" t="s">
        <v>31</v>
      </c>
      <c r="B36" s="15">
        <v>0</v>
      </c>
      <c r="C36" s="15">
        <v>0</v>
      </c>
      <c r="D36" s="15">
        <v>0</v>
      </c>
      <c r="E36" s="15">
        <v>0</v>
      </c>
      <c r="F36" s="13">
        <v>2.51</v>
      </c>
    </row>
    <row r="37" spans="1:6" ht="12.75">
      <c r="A37" s="14" t="s">
        <v>32</v>
      </c>
      <c r="B37" s="6">
        <v>28.3</v>
      </c>
      <c r="C37" s="6">
        <v>33.8</v>
      </c>
      <c r="D37" s="6">
        <v>40.2</v>
      </c>
      <c r="E37" s="6">
        <v>45.4</v>
      </c>
      <c r="F37" s="13">
        <v>40.7</v>
      </c>
    </row>
    <row r="38" spans="1:6" ht="12.75">
      <c r="A38" s="6" t="s">
        <v>8</v>
      </c>
      <c r="B38" s="6">
        <v>8.6</v>
      </c>
      <c r="C38" s="6">
        <v>18.9</v>
      </c>
      <c r="D38" s="6">
        <v>15.8</v>
      </c>
      <c r="E38" s="6">
        <v>17.3</v>
      </c>
      <c r="F38" s="13">
        <v>15.67</v>
      </c>
    </row>
    <row r="39" spans="1:6" ht="12.75">
      <c r="A39" s="14" t="s">
        <v>33</v>
      </c>
      <c r="B39" s="15">
        <v>0</v>
      </c>
      <c r="C39" s="15">
        <v>0</v>
      </c>
      <c r="D39" s="15">
        <v>0</v>
      </c>
      <c r="E39" s="15">
        <v>0</v>
      </c>
      <c r="F39" s="13">
        <v>0.00032</v>
      </c>
    </row>
    <row r="40" spans="1:6" ht="12.75">
      <c r="A40" s="14" t="s">
        <v>34</v>
      </c>
      <c r="B40" s="15">
        <v>0</v>
      </c>
      <c r="C40" s="15">
        <v>0</v>
      </c>
      <c r="D40" s="15">
        <v>0</v>
      </c>
      <c r="E40" s="15">
        <v>0</v>
      </c>
      <c r="F40" s="13">
        <v>0.39</v>
      </c>
    </row>
    <row r="41" spans="1:6" ht="12.75">
      <c r="A41" s="14" t="s">
        <v>35</v>
      </c>
      <c r="B41" s="15">
        <v>0</v>
      </c>
      <c r="C41" s="15">
        <v>0</v>
      </c>
      <c r="D41" s="15">
        <v>0</v>
      </c>
      <c r="E41" s="15">
        <v>0</v>
      </c>
      <c r="F41" s="13">
        <v>0.92</v>
      </c>
    </row>
    <row r="42" spans="1:6" ht="12.75">
      <c r="A42" s="6" t="s">
        <v>9</v>
      </c>
      <c r="B42" s="6">
        <v>5.5</v>
      </c>
      <c r="C42" s="13">
        <v>5</v>
      </c>
      <c r="D42" s="6">
        <v>3.9</v>
      </c>
      <c r="E42" s="6">
        <v>1.3</v>
      </c>
      <c r="F42" s="13">
        <v>1.91</v>
      </c>
    </row>
    <row r="43" spans="1:6" ht="12.75">
      <c r="A43" s="6" t="s">
        <v>10</v>
      </c>
      <c r="B43" s="6">
        <v>5.1</v>
      </c>
      <c r="C43" s="6">
        <v>3.4</v>
      </c>
      <c r="D43" s="6">
        <v>4.6</v>
      </c>
      <c r="E43" s="6">
        <v>7.4</v>
      </c>
      <c r="F43" s="13">
        <v>8.45</v>
      </c>
    </row>
    <row r="44" spans="1:6" ht="12.75">
      <c r="A44" s="6" t="s">
        <v>11</v>
      </c>
      <c r="B44" s="13">
        <v>18</v>
      </c>
      <c r="C44" s="6">
        <v>4.8</v>
      </c>
      <c r="D44" s="6">
        <v>2.4</v>
      </c>
      <c r="E44" s="6">
        <v>2.3</v>
      </c>
      <c r="F44" s="13">
        <v>2.96</v>
      </c>
    </row>
    <row r="45" spans="1:6" ht="14.25">
      <c r="A45" s="16" t="s">
        <v>12</v>
      </c>
      <c r="B45" s="16">
        <v>2.1</v>
      </c>
      <c r="C45" s="16">
        <v>1.8</v>
      </c>
      <c r="D45" s="16">
        <v>0.8</v>
      </c>
      <c r="E45" s="16">
        <v>0.9</v>
      </c>
      <c r="F45" s="17">
        <f>0.00079+0.00063</f>
        <v>0.00142</v>
      </c>
    </row>
    <row r="46" spans="1:6" ht="12.75">
      <c r="A46" s="14" t="s">
        <v>28</v>
      </c>
      <c r="B46" s="6">
        <v>4.1</v>
      </c>
      <c r="C46" s="6">
        <v>4.2</v>
      </c>
      <c r="D46" s="13">
        <v>3</v>
      </c>
      <c r="E46" s="62">
        <f>4.7-E50</f>
        <v>3.45875</v>
      </c>
      <c r="F46" s="18">
        <f>SUM(F47:F48)</f>
        <v>2.4</v>
      </c>
    </row>
    <row r="47" spans="1:6" ht="12.75">
      <c r="A47" s="6" t="s">
        <v>13</v>
      </c>
      <c r="B47" s="6">
        <v>4.1</v>
      </c>
      <c r="C47" s="6">
        <v>3.9</v>
      </c>
      <c r="D47" s="13">
        <v>3</v>
      </c>
      <c r="E47" s="63">
        <f>E46</f>
        <v>3.45875</v>
      </c>
      <c r="F47" s="20">
        <v>2.15</v>
      </c>
    </row>
    <row r="48" spans="1:6" ht="12.75">
      <c r="A48" s="16" t="s">
        <v>14</v>
      </c>
      <c r="B48" s="17">
        <v>0</v>
      </c>
      <c r="C48" s="16">
        <v>0.3</v>
      </c>
      <c r="D48" s="17">
        <v>0</v>
      </c>
      <c r="E48" s="21">
        <v>0</v>
      </c>
      <c r="F48" s="17">
        <v>0.25</v>
      </c>
    </row>
    <row r="49" spans="1:6" ht="12.75">
      <c r="A49" s="6" t="s">
        <v>15</v>
      </c>
      <c r="B49" s="6">
        <v>28.5</v>
      </c>
      <c r="C49" s="6">
        <v>28.2</v>
      </c>
      <c r="D49" s="6">
        <v>29.4</v>
      </c>
      <c r="E49" s="18">
        <f>SUM(E50:E55)</f>
        <v>21.94125</v>
      </c>
      <c r="F49" s="18">
        <f>SUM(F50:F55)</f>
        <v>23.91</v>
      </c>
    </row>
    <row r="50" spans="1:6" ht="14.25">
      <c r="A50" s="6" t="s">
        <v>16</v>
      </c>
      <c r="B50" s="6">
        <v>3.2</v>
      </c>
      <c r="C50" s="6">
        <v>1.8</v>
      </c>
      <c r="D50" s="6">
        <v>1.5</v>
      </c>
      <c r="E50" s="64">
        <f>D50+((F50-D50)/(F32-D32)*(E32-D32))</f>
        <v>1.24125</v>
      </c>
      <c r="F50" s="23">
        <v>0.81</v>
      </c>
    </row>
    <row r="51" spans="1:6" ht="12.75">
      <c r="A51" s="6" t="s">
        <v>17</v>
      </c>
      <c r="B51" s="6">
        <v>1.4</v>
      </c>
      <c r="C51" s="6">
        <v>2.8</v>
      </c>
      <c r="D51" s="6">
        <v>2.6</v>
      </c>
      <c r="E51" s="6">
        <v>1.3</v>
      </c>
      <c r="F51" s="13">
        <v>2.43</v>
      </c>
    </row>
    <row r="52" spans="1:6" ht="12.75">
      <c r="A52" s="6" t="s">
        <v>18</v>
      </c>
      <c r="B52" s="6">
        <v>4.8</v>
      </c>
      <c r="C52" s="6">
        <v>5.4</v>
      </c>
      <c r="D52" s="6">
        <v>5.1</v>
      </c>
      <c r="E52" s="24">
        <v>4</v>
      </c>
      <c r="F52" s="13">
        <v>4.5</v>
      </c>
    </row>
    <row r="53" spans="1:6" ht="12.75">
      <c r="A53" s="6" t="s">
        <v>19</v>
      </c>
      <c r="B53" s="6">
        <v>9.1</v>
      </c>
      <c r="C53" s="6">
        <v>9.9</v>
      </c>
      <c r="D53" s="6">
        <v>11.3</v>
      </c>
      <c r="E53" s="6">
        <v>8.2</v>
      </c>
      <c r="F53" s="13">
        <v>8.31</v>
      </c>
    </row>
    <row r="54" spans="1:6" ht="14.25">
      <c r="A54" s="6" t="s">
        <v>20</v>
      </c>
      <c r="B54" s="6">
        <v>6.3</v>
      </c>
      <c r="C54" s="6">
        <v>6.6</v>
      </c>
      <c r="D54" s="6">
        <v>6.4</v>
      </c>
      <c r="E54" s="6">
        <v>5.4</v>
      </c>
      <c r="F54" s="13">
        <f>5.61+0.73</f>
        <v>6.34</v>
      </c>
    </row>
    <row r="55" spans="1:6" ht="12.75">
      <c r="A55" s="16" t="s">
        <v>21</v>
      </c>
      <c r="B55" s="16">
        <v>3.7</v>
      </c>
      <c r="C55" s="16">
        <v>1.7</v>
      </c>
      <c r="D55" s="16">
        <v>2.6</v>
      </c>
      <c r="E55" s="16">
        <v>1.8</v>
      </c>
      <c r="F55" s="17">
        <v>1.52</v>
      </c>
    </row>
    <row r="56" spans="1:6" ht="12.75">
      <c r="A56" s="25" t="s">
        <v>22</v>
      </c>
      <c r="B56" s="26">
        <v>100</v>
      </c>
      <c r="C56" s="26">
        <v>100</v>
      </c>
      <c r="D56" s="26">
        <v>100</v>
      </c>
      <c r="E56" s="27">
        <f>E35+E49+E46</f>
        <v>100</v>
      </c>
      <c r="F56" s="26">
        <v>100</v>
      </c>
    </row>
    <row r="57" spans="1:6" ht="12.75">
      <c r="A57" s="28" t="s">
        <v>23</v>
      </c>
      <c r="B57" s="29">
        <v>8899</v>
      </c>
      <c r="C57" s="29">
        <v>10177</v>
      </c>
      <c r="D57" s="29">
        <v>10662</v>
      </c>
      <c r="E57" s="29">
        <v>10364</v>
      </c>
      <c r="F57" s="1"/>
    </row>
    <row r="58" spans="2:6" ht="12.75">
      <c r="B58" s="90">
        <v>1978</v>
      </c>
      <c r="C58" s="90">
        <v>1988</v>
      </c>
      <c r="D58" s="90">
        <v>1994</v>
      </c>
      <c r="E58" s="90">
        <v>2000</v>
      </c>
      <c r="F58" s="90">
        <v>2010</v>
      </c>
    </row>
    <row r="59" spans="2:6" ht="12.75">
      <c r="B59" s="91">
        <f>SUM(B50:B54)</f>
        <v>24.8</v>
      </c>
      <c r="C59" s="76">
        <f>SUM(C50:C54)</f>
        <v>26.5</v>
      </c>
      <c r="D59" s="76">
        <f>SUM(D50:D54)</f>
        <v>26.9</v>
      </c>
      <c r="E59" s="76">
        <f>SUM(E50:E54)</f>
        <v>20.14125</v>
      </c>
      <c r="F59" s="92">
        <f>SUM(F50:F54)</f>
        <v>22.39</v>
      </c>
    </row>
    <row r="60" spans="1:6" ht="12.75">
      <c r="A60" t="s">
        <v>53</v>
      </c>
      <c r="B60" s="93">
        <f>100-B59</f>
        <v>75.2</v>
      </c>
      <c r="C60" s="84">
        <f>100-C59</f>
        <v>73.5</v>
      </c>
      <c r="D60" s="84">
        <f>100-D59</f>
        <v>73.1</v>
      </c>
      <c r="E60" s="84">
        <f>100-E59</f>
        <v>79.85875</v>
      </c>
      <c r="F60" s="94">
        <f>100-F59</f>
        <v>77.61</v>
      </c>
    </row>
    <row r="61" spans="1:6" ht="12.75">
      <c r="A61" s="88" t="s">
        <v>48</v>
      </c>
      <c r="B61" s="76">
        <f>(B37/B$60)*100</f>
        <v>37.63297872340425</v>
      </c>
      <c r="C61" s="76">
        <f aca="true" t="shared" si="0" ref="C61:E62">(C37/C$60)*100</f>
        <v>45.986394557823125</v>
      </c>
      <c r="D61" s="76">
        <f t="shared" si="0"/>
        <v>54.99316005471957</v>
      </c>
      <c r="E61" s="77">
        <f t="shared" si="0"/>
        <v>56.85037644591231</v>
      </c>
      <c r="F61" s="78">
        <f>(F37/F$60)*100</f>
        <v>52.441695657776066</v>
      </c>
    </row>
    <row r="62" spans="1:6" ht="12.75">
      <c r="A62" s="37" t="s">
        <v>49</v>
      </c>
      <c r="B62" s="79">
        <f>(B38/B$60)*100</f>
        <v>11.436170212765957</v>
      </c>
      <c r="C62" s="79">
        <f t="shared" si="0"/>
        <v>25.71428571428571</v>
      </c>
      <c r="D62" s="79">
        <f t="shared" si="0"/>
        <v>21.614227086183313</v>
      </c>
      <c r="E62" s="79">
        <f t="shared" si="0"/>
        <v>21.663249174323415</v>
      </c>
      <c r="F62" s="80">
        <f>(F38/F$60)*100</f>
        <v>20.190697075119186</v>
      </c>
    </row>
    <row r="63" spans="1:6" ht="12.75">
      <c r="A63" s="37" t="s">
        <v>55</v>
      </c>
      <c r="B63" s="79"/>
      <c r="C63" s="79"/>
      <c r="D63" s="79"/>
      <c r="E63" s="79">
        <v>0</v>
      </c>
      <c r="F63" s="80">
        <f>((F36+F39+F40+F41)/F$60)*100</f>
        <v>4.922458446076536</v>
      </c>
    </row>
    <row r="64" spans="1:6" ht="12.75">
      <c r="A64" s="37" t="s">
        <v>50</v>
      </c>
      <c r="B64" s="79">
        <f>(B43/B$60)*100</f>
        <v>6.781914893617021</v>
      </c>
      <c r="C64" s="79">
        <f>(C43/C$60)*100</f>
        <v>4.625850340136054</v>
      </c>
      <c r="D64" s="79">
        <f>(D43/D$60)*100</f>
        <v>6.292749658002736</v>
      </c>
      <c r="E64" s="79">
        <f>(E43/E$60)*100</f>
        <v>9.266360918496721</v>
      </c>
      <c r="F64" s="80">
        <f>(F43/F$60)*100</f>
        <v>10.887772194304857</v>
      </c>
    </row>
    <row r="65" spans="1:6" ht="12.75">
      <c r="A65" s="37" t="s">
        <v>54</v>
      </c>
      <c r="B65" s="79">
        <f>((B42+B44+B45)/B$60)*100</f>
        <v>34.04255319148936</v>
      </c>
      <c r="C65" s="79">
        <f>((C42+C44+C45)/C$60)*100</f>
        <v>15.78231292517007</v>
      </c>
      <c r="D65" s="79">
        <f>((D42+D44+D45)/D$60)*100</f>
        <v>9.712722298221614</v>
      </c>
      <c r="E65" s="79">
        <f>((E42+E44+E45)/E$60)*100</f>
        <v>5.6349492071939515</v>
      </c>
      <c r="F65" s="80">
        <f>((F42+F44+F45)/F$60)*100</f>
        <v>6.276794227547996</v>
      </c>
    </row>
    <row r="66" spans="1:6" ht="12.75">
      <c r="A66" s="37" t="s">
        <v>51</v>
      </c>
      <c r="B66" s="79">
        <f>(B46/B$60)*100</f>
        <v>5.452127659574468</v>
      </c>
      <c r="C66" s="79">
        <f>(C46/C$60)*100</f>
        <v>5.714285714285714</v>
      </c>
      <c r="D66" s="79">
        <f>(D46/D$60)*100</f>
        <v>4.103967168262654</v>
      </c>
      <c r="E66" s="79">
        <f>(E46/E$60)*100</f>
        <v>4.331084571196018</v>
      </c>
      <c r="F66" s="80">
        <f>(F46/F$60)*100</f>
        <v>3.092385001932741</v>
      </c>
    </row>
    <row r="67" spans="1:6" ht="12.75">
      <c r="A67" s="37" t="s">
        <v>52</v>
      </c>
      <c r="B67" s="79">
        <f>(B55/B$60)*100</f>
        <v>4.920212765957447</v>
      </c>
      <c r="C67" s="79">
        <f>(C55/C$60)*100</f>
        <v>2.312925170068027</v>
      </c>
      <c r="D67" s="79">
        <f>(D55/D$60)*100</f>
        <v>3.556771545827634</v>
      </c>
      <c r="E67" s="79">
        <f>(E55/E$60)*100</f>
        <v>2.253979682877581</v>
      </c>
      <c r="F67" s="80">
        <f>(F55/F$60)*100</f>
        <v>1.958510501224069</v>
      </c>
    </row>
    <row r="68" spans="1:6" ht="12.75">
      <c r="A68" s="88" t="s">
        <v>56</v>
      </c>
      <c r="B68" s="86"/>
      <c r="C68" s="86"/>
      <c r="D68" s="86"/>
      <c r="E68" s="86"/>
      <c r="F68" s="78">
        <f>(F36/F$60)*100</f>
        <v>3.2341193145213243</v>
      </c>
    </row>
    <row r="69" spans="1:6" ht="12.75">
      <c r="A69" s="37" t="s">
        <v>57</v>
      </c>
      <c r="B69" s="81"/>
      <c r="C69" s="81"/>
      <c r="D69" s="81"/>
      <c r="E69" s="81"/>
      <c r="F69" s="82">
        <f>(F40/F$60)*100</f>
        <v>0.5025125628140703</v>
      </c>
    </row>
    <row r="70" spans="1:6" ht="12.75">
      <c r="A70" s="89" t="s">
        <v>58</v>
      </c>
      <c r="B70" s="87"/>
      <c r="C70" s="87"/>
      <c r="D70" s="87"/>
      <c r="E70" s="87"/>
      <c r="F70" s="85">
        <f>(F41/F$60)*100</f>
        <v>1.185414250740884</v>
      </c>
    </row>
    <row r="71" spans="1:6" ht="12.75">
      <c r="A71" s="37" t="s">
        <v>59</v>
      </c>
      <c r="B71" s="79">
        <f aca="true" t="shared" si="1" ref="B71:D72">(B47/B$60)*100</f>
        <v>5.452127659574468</v>
      </c>
      <c r="C71" s="79">
        <f t="shared" si="1"/>
        <v>5.3061224489795915</v>
      </c>
      <c r="D71" s="79">
        <f t="shared" si="1"/>
        <v>4.103967168262654</v>
      </c>
      <c r="E71" s="79"/>
      <c r="F71" s="82">
        <f>(F47/F$60)*100</f>
        <v>2.7702615642314132</v>
      </c>
    </row>
    <row r="72" spans="1:6" ht="12.75">
      <c r="A72" s="89" t="s">
        <v>60</v>
      </c>
      <c r="B72" s="84">
        <f t="shared" si="1"/>
        <v>0</v>
      </c>
      <c r="C72" s="84">
        <f t="shared" si="1"/>
        <v>0.4081632653061224</v>
      </c>
      <c r="D72" s="84">
        <f t="shared" si="1"/>
        <v>0</v>
      </c>
      <c r="E72" s="84"/>
      <c r="F72" s="85">
        <f>(F48/F$60)*100</f>
        <v>0.3221234377013272</v>
      </c>
    </row>
  </sheetData>
  <sheetProtection/>
  <mergeCells count="4">
    <mergeCell ref="B1:F1"/>
    <mergeCell ref="B2:F2"/>
    <mergeCell ref="B30:F30"/>
    <mergeCell ref="B31:F3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="80" zoomScaleNormal="80" zoomScalePageLayoutView="0" workbookViewId="0" topLeftCell="A1">
      <selection activeCell="E129" sqref="E129"/>
    </sheetView>
  </sheetViews>
  <sheetFormatPr defaultColWidth="11.421875" defaultRowHeight="12.75"/>
  <cols>
    <col min="1" max="1" width="13.8515625" style="0" bestFit="1" customWidth="1"/>
    <col min="2" max="2" width="15.28125" style="0" bestFit="1" customWidth="1"/>
    <col min="3" max="4" width="15.28125" style="0" customWidth="1"/>
    <col min="5" max="5" width="16.57421875" style="65" bestFit="1" customWidth="1"/>
  </cols>
  <sheetData>
    <row r="1" ht="12.75">
      <c r="A1" t="s">
        <v>61</v>
      </c>
    </row>
    <row r="2" ht="12.75">
      <c r="H2" s="67"/>
    </row>
    <row r="3" spans="1:8" ht="12.75">
      <c r="A3" s="65">
        <v>20</v>
      </c>
      <c r="B3" s="66">
        <v>418287</v>
      </c>
      <c r="C3" s="66"/>
      <c r="D3" s="66"/>
      <c r="H3" s="68"/>
    </row>
    <row r="4" spans="1:8" ht="12.75">
      <c r="A4" s="65">
        <v>21</v>
      </c>
      <c r="B4" s="66">
        <v>417692</v>
      </c>
      <c r="C4" s="66"/>
      <c r="D4" s="66"/>
      <c r="H4" s="68"/>
    </row>
    <row r="5" spans="1:8" ht="12.75">
      <c r="A5" s="65">
        <v>22</v>
      </c>
      <c r="B5" s="66">
        <v>419543</v>
      </c>
      <c r="C5" s="66"/>
      <c r="D5" s="66"/>
      <c r="H5" s="68"/>
    </row>
    <row r="6" spans="1:8" ht="12.75">
      <c r="A6" s="65">
        <v>23</v>
      </c>
      <c r="B6" s="66">
        <v>418471</v>
      </c>
      <c r="C6" s="66"/>
      <c r="D6" s="66"/>
      <c r="H6" s="68"/>
    </row>
    <row r="7" spans="1:8" ht="12.75">
      <c r="A7" s="65">
        <v>24</v>
      </c>
      <c r="B7" s="66">
        <v>412210</v>
      </c>
      <c r="C7" s="66"/>
      <c r="D7" s="66"/>
      <c r="H7" s="68"/>
    </row>
    <row r="8" spans="1:8" ht="12.75">
      <c r="A8" s="65">
        <v>25</v>
      </c>
      <c r="B8" s="66">
        <v>417956</v>
      </c>
      <c r="C8" s="66"/>
      <c r="D8" s="66"/>
      <c r="H8" s="68"/>
    </row>
    <row r="9" spans="1:8" ht="12.75">
      <c r="A9" s="65">
        <v>26</v>
      </c>
      <c r="B9" s="66">
        <v>415368</v>
      </c>
      <c r="C9" s="66"/>
      <c r="D9" s="66"/>
      <c r="H9" s="68"/>
    </row>
    <row r="10" spans="1:8" ht="12.75">
      <c r="A10" s="65">
        <v>27</v>
      </c>
      <c r="B10" s="66">
        <v>431031</v>
      </c>
      <c r="C10" s="66"/>
      <c r="D10" s="66"/>
      <c r="H10" s="68"/>
    </row>
    <row r="11" spans="1:8" ht="12.75">
      <c r="A11" s="65">
        <v>28</v>
      </c>
      <c r="B11" s="66">
        <v>433543</v>
      </c>
      <c r="C11" s="66"/>
      <c r="D11" s="66"/>
      <c r="H11" s="68"/>
    </row>
    <row r="12" spans="1:8" ht="12.75">
      <c r="A12" s="65">
        <v>29</v>
      </c>
      <c r="B12" s="66">
        <v>433823</v>
      </c>
      <c r="C12" s="66"/>
      <c r="D12" s="66"/>
      <c r="H12" s="68"/>
    </row>
    <row r="13" spans="1:8" ht="12.75">
      <c r="A13" s="65">
        <v>30</v>
      </c>
      <c r="B13" s="66">
        <v>429561</v>
      </c>
      <c r="C13" s="66"/>
      <c r="D13" s="66"/>
      <c r="H13" s="68"/>
    </row>
    <row r="14" spans="1:8" ht="12.75">
      <c r="A14" s="65">
        <v>31</v>
      </c>
      <c r="B14" s="66">
        <v>410544</v>
      </c>
      <c r="C14" s="66"/>
      <c r="D14" s="66"/>
      <c r="H14" s="68"/>
    </row>
    <row r="15" spans="1:8" ht="12.75">
      <c r="A15" s="65">
        <v>32</v>
      </c>
      <c r="B15" s="66">
        <v>313872</v>
      </c>
      <c r="C15" s="66"/>
      <c r="D15" s="66"/>
      <c r="H15" s="68"/>
    </row>
    <row r="16" spans="1:8" ht="12.75">
      <c r="A16" s="65">
        <v>33</v>
      </c>
      <c r="B16" s="66">
        <v>310263</v>
      </c>
      <c r="C16" s="66"/>
      <c r="D16" s="66"/>
      <c r="H16" s="68"/>
    </row>
    <row r="17" spans="1:8" ht="12.75">
      <c r="A17" s="65">
        <v>34</v>
      </c>
      <c r="B17" s="66">
        <v>306030</v>
      </c>
      <c r="C17" s="66"/>
      <c r="D17" s="66"/>
      <c r="H17" s="68"/>
    </row>
    <row r="18" spans="1:8" ht="12.75">
      <c r="A18" s="65">
        <v>35</v>
      </c>
      <c r="B18" s="66">
        <v>283945</v>
      </c>
      <c r="C18" s="66"/>
      <c r="D18" s="66"/>
      <c r="H18" s="68"/>
    </row>
    <row r="19" spans="1:8" ht="12.75">
      <c r="A19" s="65">
        <v>36</v>
      </c>
      <c r="B19" s="66">
        <v>259902</v>
      </c>
      <c r="C19" s="66"/>
      <c r="D19" s="66"/>
      <c r="H19" s="68"/>
    </row>
    <row r="20" spans="1:8" ht="12.75">
      <c r="A20" s="65">
        <v>37</v>
      </c>
      <c r="B20" s="66">
        <v>272774</v>
      </c>
      <c r="C20" s="66"/>
      <c r="D20" s="66"/>
      <c r="H20" s="68"/>
    </row>
    <row r="21" spans="1:8" ht="12.75">
      <c r="A21" s="65">
        <v>38</v>
      </c>
      <c r="B21" s="66">
        <v>297588</v>
      </c>
      <c r="C21" s="66"/>
      <c r="D21" s="66"/>
      <c r="H21" s="68"/>
    </row>
    <row r="22" spans="1:8" ht="12.75">
      <c r="A22" s="65">
        <v>39</v>
      </c>
      <c r="B22" s="66">
        <v>297227</v>
      </c>
      <c r="C22" s="66"/>
      <c r="D22" s="66"/>
      <c r="H22" s="68"/>
    </row>
    <row r="23" spans="1:8" ht="12.75">
      <c r="A23" s="65">
        <v>40</v>
      </c>
      <c r="B23" s="66">
        <v>300325</v>
      </c>
      <c r="C23" s="66"/>
      <c r="D23" s="66"/>
      <c r="H23" s="68"/>
    </row>
    <row r="24" spans="1:8" ht="12.75">
      <c r="A24" s="65">
        <v>41</v>
      </c>
      <c r="B24" s="66">
        <v>304244</v>
      </c>
      <c r="C24" s="66"/>
      <c r="D24" s="66"/>
      <c r="H24" s="68"/>
    </row>
    <row r="25" spans="1:8" ht="12.75">
      <c r="A25" s="65">
        <v>42</v>
      </c>
      <c r="B25" s="66">
        <v>306998</v>
      </c>
      <c r="C25" s="66"/>
      <c r="D25" s="66"/>
      <c r="H25" s="68"/>
    </row>
    <row r="26" spans="1:8" ht="12.75">
      <c r="A26" s="65">
        <v>43</v>
      </c>
      <c r="B26" s="66">
        <v>318827</v>
      </c>
      <c r="C26" s="66"/>
      <c r="D26" s="66"/>
      <c r="H26" s="68"/>
    </row>
    <row r="27" spans="1:8" ht="12.75">
      <c r="A27" s="65">
        <v>44</v>
      </c>
      <c r="B27" s="66">
        <v>315837</v>
      </c>
      <c r="C27" s="66"/>
      <c r="D27" s="66"/>
      <c r="H27" s="68"/>
    </row>
    <row r="28" spans="2:8" ht="12.75">
      <c r="B28" s="66">
        <f>SUM(B3:B27)</f>
        <v>8945861</v>
      </c>
      <c r="C28" s="66"/>
      <c r="D28" s="70"/>
      <c r="E28" s="66"/>
      <c r="H28" s="68"/>
    </row>
    <row r="29" spans="1:15" ht="12.75">
      <c r="A29" s="139" t="s">
        <v>72</v>
      </c>
      <c r="B29" s="140"/>
      <c r="C29" s="140"/>
      <c r="D29" s="140"/>
      <c r="E29" s="141"/>
      <c r="F29" s="139" t="s">
        <v>71</v>
      </c>
      <c r="G29" s="140"/>
      <c r="H29" s="140"/>
      <c r="I29" s="140"/>
      <c r="J29" s="141"/>
      <c r="K29" s="139" t="s">
        <v>73</v>
      </c>
      <c r="L29" s="140"/>
      <c r="M29" s="140"/>
      <c r="N29" s="140"/>
      <c r="O29" s="141"/>
    </row>
    <row r="30" spans="1:15" ht="12.75">
      <c r="A30" s="108" t="s">
        <v>62</v>
      </c>
      <c r="B30" s="109" t="s">
        <v>63</v>
      </c>
      <c r="C30" s="109" t="s">
        <v>74</v>
      </c>
      <c r="D30" s="109" t="s">
        <v>75</v>
      </c>
      <c r="E30" s="75" t="s">
        <v>69</v>
      </c>
      <c r="F30" s="105">
        <v>1978</v>
      </c>
      <c r="G30" s="106">
        <v>1988</v>
      </c>
      <c r="H30" s="106">
        <v>1994</v>
      </c>
      <c r="I30" s="106">
        <v>2000</v>
      </c>
      <c r="J30" s="107">
        <v>2010</v>
      </c>
      <c r="K30" s="95">
        <v>1978</v>
      </c>
      <c r="L30" s="96">
        <v>1988</v>
      </c>
      <c r="M30" s="96">
        <v>1994</v>
      </c>
      <c r="N30" s="96">
        <v>2000</v>
      </c>
      <c r="O30" s="97">
        <v>2010</v>
      </c>
    </row>
    <row r="31" spans="1:15" ht="12.75">
      <c r="A31" s="69" t="s">
        <v>64</v>
      </c>
      <c r="B31" s="70">
        <f>SUM(B3:B7)</f>
        <v>2086203</v>
      </c>
      <c r="C31" s="110">
        <v>62.2</v>
      </c>
      <c r="D31" s="70">
        <f>B31*(C31/100)</f>
        <v>1297618.266</v>
      </c>
      <c r="E31" s="71">
        <f aca="true" t="shared" si="0" ref="E31:E36">D31/$D$36</f>
        <v>0.18492139509652927</v>
      </c>
      <c r="F31" s="98">
        <v>61.575562700964625</v>
      </c>
      <c r="G31" s="99">
        <v>82.76422764227642</v>
      </c>
      <c r="H31" s="99">
        <v>83.59486447931526</v>
      </c>
      <c r="I31" s="99">
        <v>85.91194968553458</v>
      </c>
      <c r="J31" s="100">
        <v>76.11185086551265</v>
      </c>
      <c r="K31" s="102">
        <f>F31*$E31</f>
        <v>11.38663895851619</v>
      </c>
      <c r="L31" s="103">
        <f>G31*$E31</f>
        <v>15.304876439696487</v>
      </c>
      <c r="M31" s="103">
        <f aca="true" t="shared" si="1" ref="K31:O35">H31*$E31</f>
        <v>15.458478962420278</v>
      </c>
      <c r="N31" s="103">
        <f t="shared" si="1"/>
        <v>15.886957591311884</v>
      </c>
      <c r="O31" s="104">
        <f t="shared" si="1"/>
        <v>14.074709645429579</v>
      </c>
    </row>
    <row r="32" spans="1:15" ht="12.75">
      <c r="A32" s="69" t="s">
        <v>65</v>
      </c>
      <c r="B32" s="70">
        <f>SUM(B8:B12)</f>
        <v>2131721</v>
      </c>
      <c r="C32" s="110">
        <v>75.5</v>
      </c>
      <c r="D32" s="70">
        <f>B32*(C32/100)</f>
        <v>1609449.355</v>
      </c>
      <c r="E32" s="71">
        <f t="shared" si="0"/>
        <v>0.2293599187542642</v>
      </c>
      <c r="F32" s="98">
        <v>46.622516556291394</v>
      </c>
      <c r="G32" s="99">
        <v>58.54700854700855</v>
      </c>
      <c r="H32" s="99">
        <v>73.53801169590642</v>
      </c>
      <c r="I32" s="99">
        <v>73.54085603112841</v>
      </c>
      <c r="J32" s="100">
        <v>67.1301446051168</v>
      </c>
      <c r="K32" s="98">
        <f>F32*$E32</f>
        <v>10.693336609470332</v>
      </c>
      <c r="L32" s="99">
        <f t="shared" si="1"/>
        <v>13.428337123647093</v>
      </c>
      <c r="M32" s="99">
        <f t="shared" si="1"/>
        <v>16.866672387923227</v>
      </c>
      <c r="N32" s="99">
        <f t="shared" si="1"/>
        <v>16.867324764418655</v>
      </c>
      <c r="O32" s="100">
        <f t="shared" si="1"/>
        <v>15.396964512591596</v>
      </c>
    </row>
    <row r="33" spans="1:15" ht="12.75">
      <c r="A33" s="69" t="s">
        <v>66</v>
      </c>
      <c r="B33" s="70">
        <f>SUM(B13:B17)</f>
        <v>1770270</v>
      </c>
      <c r="C33" s="110">
        <v>82.5</v>
      </c>
      <c r="D33" s="70">
        <f>B33*(C33/100)</f>
        <v>1460472.75</v>
      </c>
      <c r="E33" s="71">
        <f t="shared" si="0"/>
        <v>0.20812951351477402</v>
      </c>
      <c r="F33" s="98">
        <v>36.848484848484844</v>
      </c>
      <c r="G33" s="99">
        <v>42.49363867684479</v>
      </c>
      <c r="H33" s="99">
        <v>56.708160442600274</v>
      </c>
      <c r="I33" s="99">
        <v>57.936507936507944</v>
      </c>
      <c r="J33" s="100">
        <v>52.762284196547135</v>
      </c>
      <c r="K33" s="98">
        <f>F33*$E33</f>
        <v>7.669257225271672</v>
      </c>
      <c r="L33" s="99">
        <f>G33*$E33</f>
        <v>8.844180345284292</v>
      </c>
      <c r="M33" s="99">
        <f t="shared" si="1"/>
        <v>11.802641845236147</v>
      </c>
      <c r="N33" s="99">
        <f t="shared" si="1"/>
        <v>12.058297211570242</v>
      </c>
      <c r="O33" s="100">
        <f t="shared" si="1"/>
        <v>10.981388541755605</v>
      </c>
    </row>
    <row r="34" spans="1:15" ht="12.75">
      <c r="A34" s="69" t="s">
        <v>67</v>
      </c>
      <c r="B34" s="70">
        <f>SUM(B18:B22)</f>
        <v>1411436</v>
      </c>
      <c r="C34" s="110">
        <v>91.1</v>
      </c>
      <c r="D34" s="70">
        <f>B34*(C34/100)</f>
        <v>1285818.196</v>
      </c>
      <c r="E34" s="71">
        <f t="shared" si="0"/>
        <v>0.1832397869812527</v>
      </c>
      <c r="F34" s="98">
        <v>22.50274423710209</v>
      </c>
      <c r="G34" s="99">
        <v>30.85234093637455</v>
      </c>
      <c r="H34" s="99">
        <v>39.146800501882055</v>
      </c>
      <c r="I34" s="99">
        <v>40.29126213592233</v>
      </c>
      <c r="J34" s="100">
        <v>40.48702496617882</v>
      </c>
      <c r="K34" s="98">
        <f t="shared" si="1"/>
        <v>4.1233980605001985</v>
      </c>
      <c r="L34" s="99">
        <f t="shared" si="1"/>
        <v>5.653376381054255</v>
      </c>
      <c r="M34" s="99">
        <f t="shared" si="1"/>
        <v>7.173251384962464</v>
      </c>
      <c r="N34" s="99">
        <f t="shared" si="1"/>
        <v>7.382962290992221</v>
      </c>
      <c r="O34" s="100">
        <f t="shared" si="1"/>
        <v>7.418833830307268</v>
      </c>
    </row>
    <row r="35" spans="1:15" ht="12.75">
      <c r="A35" s="69" t="s">
        <v>68</v>
      </c>
      <c r="B35" s="70">
        <f>SUM(B23:B27)</f>
        <v>1546231</v>
      </c>
      <c r="C35" s="110">
        <v>88.2</v>
      </c>
      <c r="D35" s="70">
        <f>B35*(C35/100)</f>
        <v>1363775.742</v>
      </c>
      <c r="E35" s="71">
        <f t="shared" si="0"/>
        <v>0.19434938565317975</v>
      </c>
      <c r="F35" s="98">
        <v>11.111111111111112</v>
      </c>
      <c r="G35" s="99">
        <v>17.200474495848162</v>
      </c>
      <c r="H35" s="99">
        <v>24.487334137515077</v>
      </c>
      <c r="I35" s="99">
        <v>31.05726872246696</v>
      </c>
      <c r="J35" s="100">
        <v>35.84554547569202</v>
      </c>
      <c r="K35" s="98">
        <f t="shared" si="1"/>
        <v>2.1594376183686643</v>
      </c>
      <c r="L35" s="99">
        <f t="shared" si="1"/>
        <v>3.342901651211277</v>
      </c>
      <c r="M35" s="99">
        <f t="shared" si="1"/>
        <v>4.759098345910191</v>
      </c>
      <c r="N35" s="99">
        <f t="shared" si="1"/>
        <v>6.035961096277169</v>
      </c>
      <c r="O35" s="100">
        <f t="shared" si="1"/>
        <v>6.966559741603861</v>
      </c>
    </row>
    <row r="36" spans="1:15" ht="12.75">
      <c r="A36" s="72" t="s">
        <v>70</v>
      </c>
      <c r="B36" s="73">
        <f>SUM(B31:B35)</f>
        <v>8945861</v>
      </c>
      <c r="C36" s="73"/>
      <c r="D36" s="73">
        <f>SUM(D31:D35)</f>
        <v>7017134.309</v>
      </c>
      <c r="E36" s="71">
        <f t="shared" si="0"/>
        <v>1</v>
      </c>
      <c r="F36" s="83"/>
      <c r="G36" s="87"/>
      <c r="H36" s="87"/>
      <c r="I36" s="87"/>
      <c r="J36" s="101"/>
      <c r="K36" s="111">
        <f>SUM(K31:K35)</f>
        <v>36.03206847212706</v>
      </c>
      <c r="L36" s="112">
        <f>SUM(L31:L35)</f>
        <v>46.57367194089341</v>
      </c>
      <c r="M36" s="112">
        <f>SUM(M31:M35)</f>
        <v>56.0601429264523</v>
      </c>
      <c r="N36" s="112">
        <f>SUM(N31:N35)</f>
        <v>58.23150295457017</v>
      </c>
      <c r="O36" s="113">
        <f>SUM(O31:O35)</f>
        <v>54.8384562716879</v>
      </c>
    </row>
    <row r="37" spans="1:15" ht="12.75">
      <c r="A37" s="139" t="s">
        <v>72</v>
      </c>
      <c r="B37" s="140"/>
      <c r="C37" s="140"/>
      <c r="D37" s="140"/>
      <c r="E37" s="141"/>
      <c r="F37" s="139" t="s">
        <v>76</v>
      </c>
      <c r="G37" s="140"/>
      <c r="H37" s="140"/>
      <c r="I37" s="140"/>
      <c r="J37" s="141"/>
      <c r="K37" s="139" t="s">
        <v>77</v>
      </c>
      <c r="L37" s="140"/>
      <c r="M37" s="140"/>
      <c r="N37" s="140"/>
      <c r="O37" s="141"/>
    </row>
    <row r="38" spans="1:15" ht="12.75">
      <c r="A38" s="108" t="s">
        <v>62</v>
      </c>
      <c r="B38" s="109" t="s">
        <v>63</v>
      </c>
      <c r="C38" s="109" t="s">
        <v>74</v>
      </c>
      <c r="D38" s="109" t="s">
        <v>75</v>
      </c>
      <c r="E38" s="75" t="s">
        <v>69</v>
      </c>
      <c r="F38" s="105">
        <v>1978</v>
      </c>
      <c r="G38" s="106">
        <v>1988</v>
      </c>
      <c r="H38" s="106">
        <v>1994</v>
      </c>
      <c r="I38" s="106">
        <v>2000</v>
      </c>
      <c r="J38" s="107">
        <v>2010</v>
      </c>
      <c r="K38" s="95">
        <v>1978</v>
      </c>
      <c r="L38" s="96">
        <v>1988</v>
      </c>
      <c r="M38" s="96">
        <v>1994</v>
      </c>
      <c r="N38" s="96">
        <v>2000</v>
      </c>
      <c r="O38" s="97">
        <v>2010</v>
      </c>
    </row>
    <row r="39" spans="1:15" ht="12.75">
      <c r="A39" s="69" t="s">
        <v>64</v>
      </c>
      <c r="B39" s="70">
        <v>2086203</v>
      </c>
      <c r="C39" s="110">
        <v>62.2</v>
      </c>
      <c r="D39" s="70">
        <f>B39*(C39/100)</f>
        <v>1297618.266</v>
      </c>
      <c r="E39" s="71">
        <f aca="true" t="shared" si="2" ref="E39:E44">D39/$D$36</f>
        <v>0.18492139509652927</v>
      </c>
      <c r="F39" s="98">
        <v>3.215434083601286</v>
      </c>
      <c r="G39" s="99">
        <v>4.5528455284552845</v>
      </c>
      <c r="H39" s="99">
        <v>4.136947218259629</v>
      </c>
      <c r="I39" s="99">
        <v>1.1320754716981134</v>
      </c>
      <c r="J39" s="100">
        <v>1.8242343541944077</v>
      </c>
      <c r="K39" s="102">
        <f aca="true" t="shared" si="3" ref="K39:O43">F39*$E39</f>
        <v>0.59460255658048</v>
      </c>
      <c r="L39" s="103">
        <f t="shared" si="3"/>
        <v>0.8419185467809462</v>
      </c>
      <c r="M39" s="103">
        <f t="shared" si="3"/>
        <v>0.7650100510412766</v>
      </c>
      <c r="N39" s="103">
        <f t="shared" si="3"/>
        <v>0.20934497558097656</v>
      </c>
      <c r="O39" s="104">
        <f t="shared" si="3"/>
        <v>0.337339961760646</v>
      </c>
    </row>
    <row r="40" spans="1:15" ht="12.75">
      <c r="A40" s="69" t="s">
        <v>65</v>
      </c>
      <c r="B40" s="70">
        <v>2131721</v>
      </c>
      <c r="C40" s="110">
        <v>75.5</v>
      </c>
      <c r="D40" s="70">
        <f>B40*(C40/100)</f>
        <v>1609449.355</v>
      </c>
      <c r="E40" s="71">
        <f t="shared" si="2"/>
        <v>0.2293599187542642</v>
      </c>
      <c r="F40" s="98">
        <v>14.437086092715232</v>
      </c>
      <c r="G40" s="99">
        <v>21.082621082621085</v>
      </c>
      <c r="H40" s="99">
        <v>11.257309941520468</v>
      </c>
      <c r="I40" s="99">
        <v>9.72762645914397</v>
      </c>
      <c r="J40" s="100">
        <v>7.689098998887653</v>
      </c>
      <c r="K40" s="98">
        <f t="shared" si="3"/>
        <v>3.3112888932734834</v>
      </c>
      <c r="L40" s="99">
        <f t="shared" si="3"/>
        <v>4.83550825863691</v>
      </c>
      <c r="M40" s="99">
        <f t="shared" si="3"/>
        <v>2.581975693578705</v>
      </c>
      <c r="N40" s="99">
        <f t="shared" si="3"/>
        <v>2.2311276143410916</v>
      </c>
      <c r="O40" s="100">
        <f t="shared" si="3"/>
        <v>1.7635711216783663</v>
      </c>
    </row>
    <row r="41" spans="1:15" ht="12.75">
      <c r="A41" s="69" t="s">
        <v>66</v>
      </c>
      <c r="B41" s="70">
        <v>1770270</v>
      </c>
      <c r="C41" s="110">
        <v>82.5</v>
      </c>
      <c r="D41" s="70">
        <f>B41*(C41/100)</f>
        <v>1460472.75</v>
      </c>
      <c r="E41" s="71">
        <f t="shared" si="2"/>
        <v>0.20812951351477402</v>
      </c>
      <c r="F41" s="98">
        <v>16.242424242424242</v>
      </c>
      <c r="G41" s="99">
        <v>32.1882951653944</v>
      </c>
      <c r="H41" s="99">
        <v>20.74688796680498</v>
      </c>
      <c r="I41" s="99">
        <v>24.20634920634921</v>
      </c>
      <c r="J41" s="100">
        <v>19.893758300132802</v>
      </c>
      <c r="K41" s="98">
        <f t="shared" si="3"/>
        <v>3.3805278558763296</v>
      </c>
      <c r="L41" s="99">
        <f t="shared" si="3"/>
        <v>6.699334213643489</v>
      </c>
      <c r="M41" s="99">
        <f t="shared" si="3"/>
        <v>4.31803969947664</v>
      </c>
      <c r="N41" s="99">
        <f t="shared" si="3"/>
        <v>5.038055684286197</v>
      </c>
      <c r="O41" s="100">
        <f t="shared" si="3"/>
        <v>4.140478236987138</v>
      </c>
    </row>
    <row r="42" spans="1:15" ht="12.75">
      <c r="A42" s="69" t="s">
        <v>67</v>
      </c>
      <c r="B42" s="70">
        <v>1411436</v>
      </c>
      <c r="C42" s="110">
        <v>91.1</v>
      </c>
      <c r="D42" s="70">
        <f>B42*(C42/100)</f>
        <v>1285818.196</v>
      </c>
      <c r="E42" s="71">
        <f t="shared" si="2"/>
        <v>0.1832397869812527</v>
      </c>
      <c r="F42" s="98">
        <v>12.623490669593854</v>
      </c>
      <c r="G42" s="99">
        <v>33.01320528211284</v>
      </c>
      <c r="H42" s="99">
        <v>34.253450439146796</v>
      </c>
      <c r="I42" s="99">
        <v>33.49514563106796</v>
      </c>
      <c r="J42" s="100">
        <v>28.59426884762022</v>
      </c>
      <c r="K42" s="98">
        <f t="shared" si="3"/>
        <v>2.313125741256209</v>
      </c>
      <c r="L42" s="99">
        <f t="shared" si="3"/>
        <v>6.049332703462724</v>
      </c>
      <c r="M42" s="99">
        <f t="shared" si="3"/>
        <v>6.2765949618421555</v>
      </c>
      <c r="N42" s="99">
        <f t="shared" si="3"/>
        <v>6.13764335034293</v>
      </c>
      <c r="O42" s="100">
        <f t="shared" si="3"/>
        <v>5.239607732522599</v>
      </c>
    </row>
    <row r="43" spans="1:15" ht="12.75">
      <c r="A43" s="69" t="s">
        <v>68</v>
      </c>
      <c r="B43" s="70">
        <v>1546231</v>
      </c>
      <c r="C43" s="110">
        <v>88.2</v>
      </c>
      <c r="D43" s="70">
        <f>B43*(C43/100)</f>
        <v>1363775.742</v>
      </c>
      <c r="E43" s="71">
        <f t="shared" si="2"/>
        <v>0.19434938565317975</v>
      </c>
      <c r="F43" s="98">
        <v>7.2562358276643995</v>
      </c>
      <c r="G43" s="99">
        <v>29.774614472123375</v>
      </c>
      <c r="H43" s="99">
        <v>30.759951749095293</v>
      </c>
      <c r="I43" s="99">
        <v>33.14977973568282</v>
      </c>
      <c r="J43" s="100">
        <v>32.25168643870667</v>
      </c>
      <c r="K43" s="98">
        <f t="shared" si="3"/>
        <v>1.4102449752611683</v>
      </c>
      <c r="L43" s="99">
        <f t="shared" si="3"/>
        <v>5.786678030717453</v>
      </c>
      <c r="M43" s="99">
        <f t="shared" si="3"/>
        <v>5.978177725158122</v>
      </c>
      <c r="N43" s="99">
        <f t="shared" si="3"/>
        <v>6.442639326168183</v>
      </c>
      <c r="O43" s="100">
        <f t="shared" si="3"/>
        <v>6.26809544564163</v>
      </c>
    </row>
    <row r="44" spans="1:15" ht="12.75">
      <c r="A44" s="72" t="s">
        <v>70</v>
      </c>
      <c r="B44" s="73">
        <v>8945861</v>
      </c>
      <c r="C44" s="73"/>
      <c r="D44" s="73">
        <f>SUM(D39:D43)</f>
        <v>7017134.309</v>
      </c>
      <c r="E44" s="71">
        <f t="shared" si="2"/>
        <v>1</v>
      </c>
      <c r="F44" s="83"/>
      <c r="G44" s="87"/>
      <c r="H44" s="87"/>
      <c r="I44" s="87"/>
      <c r="J44" s="101"/>
      <c r="K44" s="111">
        <f>SUM(K39:K43)</f>
        <v>11.009790022247671</v>
      </c>
      <c r="L44" s="112">
        <f>SUM(L39:L43)</f>
        <v>24.212771753241523</v>
      </c>
      <c r="M44" s="112">
        <f>SUM(M39:M43)</f>
        <v>19.9197981310969</v>
      </c>
      <c r="N44" s="112">
        <f>SUM(N39:N43)</f>
        <v>20.05881095071938</v>
      </c>
      <c r="O44" s="113">
        <f>SUM(O39:O43)</f>
        <v>17.74909249859038</v>
      </c>
    </row>
    <row r="45" spans="1:15" ht="12.75">
      <c r="A45" s="139" t="s">
        <v>72</v>
      </c>
      <c r="B45" s="140"/>
      <c r="C45" s="140"/>
      <c r="D45" s="140"/>
      <c r="E45" s="141"/>
      <c r="F45" s="139" t="s">
        <v>78</v>
      </c>
      <c r="G45" s="140"/>
      <c r="H45" s="140"/>
      <c r="I45" s="140"/>
      <c r="J45" s="141"/>
      <c r="K45" s="139" t="s">
        <v>79</v>
      </c>
      <c r="L45" s="140"/>
      <c r="M45" s="140"/>
      <c r="N45" s="140"/>
      <c r="O45" s="141"/>
    </row>
    <row r="46" spans="1:15" ht="12.75">
      <c r="A46" s="108" t="s">
        <v>62</v>
      </c>
      <c r="B46" s="109" t="s">
        <v>63</v>
      </c>
      <c r="C46" s="109" t="s">
        <v>74</v>
      </c>
      <c r="D46" s="109" t="s">
        <v>75</v>
      </c>
      <c r="E46" s="75" t="s">
        <v>69</v>
      </c>
      <c r="F46" s="105">
        <v>1978</v>
      </c>
      <c r="G46" s="106">
        <v>1988</v>
      </c>
      <c r="H46" s="106">
        <v>1994</v>
      </c>
      <c r="I46" s="106">
        <v>2000</v>
      </c>
      <c r="J46" s="107">
        <v>2010</v>
      </c>
      <c r="K46" s="95">
        <v>1978</v>
      </c>
      <c r="L46" s="96">
        <v>1988</v>
      </c>
      <c r="M46" s="96">
        <v>1994</v>
      </c>
      <c r="N46" s="96">
        <v>2000</v>
      </c>
      <c r="O46" s="97">
        <v>2010</v>
      </c>
    </row>
    <row r="47" spans="1:15" ht="12.75">
      <c r="A47" s="69" t="s">
        <v>64</v>
      </c>
      <c r="B47" s="70">
        <v>2086203</v>
      </c>
      <c r="C47" s="110">
        <v>62.2</v>
      </c>
      <c r="D47" s="70">
        <f>B47*(C47/100)</f>
        <v>1297618.266</v>
      </c>
      <c r="E47" s="71">
        <f aca="true" t="shared" si="4" ref="E47:E52">D47/$D$36</f>
        <v>0.18492139509652927</v>
      </c>
      <c r="F47" s="98">
        <v>0</v>
      </c>
      <c r="G47" s="99">
        <v>0</v>
      </c>
      <c r="H47" s="99">
        <v>0</v>
      </c>
      <c r="I47" s="99">
        <v>0</v>
      </c>
      <c r="J47" s="100">
        <v>5.166444740346205</v>
      </c>
      <c r="K47" s="102">
        <f aca="true" t="shared" si="5" ref="K47:O51">F47*$E47</f>
        <v>0</v>
      </c>
      <c r="L47" s="103">
        <f t="shared" si="5"/>
        <v>0</v>
      </c>
      <c r="M47" s="103">
        <f t="shared" si="5"/>
        <v>0</v>
      </c>
      <c r="N47" s="103">
        <f t="shared" si="5"/>
        <v>0</v>
      </c>
      <c r="O47" s="104">
        <f t="shared" si="5"/>
        <v>0.9553861690739461</v>
      </c>
    </row>
    <row r="48" spans="1:15" ht="12.75">
      <c r="A48" s="69" t="s">
        <v>65</v>
      </c>
      <c r="B48" s="70">
        <v>2131721</v>
      </c>
      <c r="C48" s="110">
        <v>75.5</v>
      </c>
      <c r="D48" s="70">
        <f>B48*(C48/100)</f>
        <v>1609449.355</v>
      </c>
      <c r="E48" s="71">
        <f t="shared" si="4"/>
        <v>0.2293599187542642</v>
      </c>
      <c r="F48" s="98">
        <v>0</v>
      </c>
      <c r="G48" s="99">
        <v>0</v>
      </c>
      <c r="H48" s="99">
        <v>0</v>
      </c>
      <c r="I48" s="99">
        <v>0</v>
      </c>
      <c r="J48" s="100">
        <v>7.035595105672971</v>
      </c>
      <c r="K48" s="98">
        <f t="shared" si="5"/>
        <v>0</v>
      </c>
      <c r="L48" s="99">
        <f t="shared" si="5"/>
        <v>0</v>
      </c>
      <c r="M48" s="99">
        <f t="shared" si="5"/>
        <v>0</v>
      </c>
      <c r="N48" s="99">
        <f t="shared" si="5"/>
        <v>0</v>
      </c>
      <c r="O48" s="100">
        <f t="shared" si="5"/>
        <v>1.6136835218250514</v>
      </c>
    </row>
    <row r="49" spans="1:15" ht="12.75">
      <c r="A49" s="69" t="s">
        <v>66</v>
      </c>
      <c r="B49" s="70">
        <v>1770270</v>
      </c>
      <c r="C49" s="110">
        <v>82.5</v>
      </c>
      <c r="D49" s="70">
        <f>B49*(C49/100)</f>
        <v>1460472.75</v>
      </c>
      <c r="E49" s="71">
        <f t="shared" si="4"/>
        <v>0.20812951351477402</v>
      </c>
      <c r="F49" s="98">
        <v>0</v>
      </c>
      <c r="G49" s="99">
        <v>0</v>
      </c>
      <c r="H49" s="99">
        <v>0</v>
      </c>
      <c r="I49" s="99">
        <v>0</v>
      </c>
      <c r="J49" s="100">
        <v>6.494023904382471</v>
      </c>
      <c r="K49" s="98">
        <f t="shared" si="5"/>
        <v>0</v>
      </c>
      <c r="L49" s="99">
        <f t="shared" si="5"/>
        <v>0</v>
      </c>
      <c r="M49" s="99">
        <f t="shared" si="5"/>
        <v>0</v>
      </c>
      <c r="N49" s="99">
        <f t="shared" si="5"/>
        <v>0</v>
      </c>
      <c r="O49" s="100">
        <f t="shared" si="5"/>
        <v>1.3515980359724369</v>
      </c>
    </row>
    <row r="50" spans="1:15" ht="12.75">
      <c r="A50" s="69" t="s">
        <v>67</v>
      </c>
      <c r="B50" s="70">
        <v>1411436</v>
      </c>
      <c r="C50" s="110">
        <v>91.1</v>
      </c>
      <c r="D50" s="70">
        <f>B50*(C50/100)</f>
        <v>1285818.196</v>
      </c>
      <c r="E50" s="71">
        <f t="shared" si="4"/>
        <v>0.1832397869812527</v>
      </c>
      <c r="F50" s="98">
        <v>0</v>
      </c>
      <c r="G50" s="99">
        <v>0</v>
      </c>
      <c r="H50" s="99">
        <v>0</v>
      </c>
      <c r="I50" s="99">
        <v>0</v>
      </c>
      <c r="J50" s="100">
        <v>3.849465010453818</v>
      </c>
      <c r="K50" s="98">
        <f t="shared" si="5"/>
        <v>0</v>
      </c>
      <c r="L50" s="99">
        <f t="shared" si="5"/>
        <v>0</v>
      </c>
      <c r="M50" s="99">
        <f t="shared" si="5"/>
        <v>0</v>
      </c>
      <c r="N50" s="99">
        <f t="shared" si="5"/>
        <v>0</v>
      </c>
      <c r="O50" s="100">
        <f t="shared" si="5"/>
        <v>0.7053751485073434</v>
      </c>
    </row>
    <row r="51" spans="1:15" ht="12.75">
      <c r="A51" s="69" t="s">
        <v>68</v>
      </c>
      <c r="B51" s="70">
        <v>1546231</v>
      </c>
      <c r="C51" s="110">
        <v>88.2</v>
      </c>
      <c r="D51" s="70">
        <f>B51*(C51/100)</f>
        <v>1363775.742</v>
      </c>
      <c r="E51" s="71">
        <f t="shared" si="4"/>
        <v>0.19434938565317975</v>
      </c>
      <c r="F51" s="98">
        <v>0</v>
      </c>
      <c r="G51" s="99">
        <v>0</v>
      </c>
      <c r="H51" s="99">
        <v>0</v>
      </c>
      <c r="I51" s="99">
        <v>0</v>
      </c>
      <c r="J51" s="100">
        <v>3.070481507327285</v>
      </c>
      <c r="K51" s="98">
        <f t="shared" si="5"/>
        <v>0</v>
      </c>
      <c r="L51" s="99">
        <f t="shared" si="5"/>
        <v>0</v>
      </c>
      <c r="M51" s="99">
        <f t="shared" si="5"/>
        <v>0</v>
      </c>
      <c r="N51" s="99">
        <f t="shared" si="5"/>
        <v>0</v>
      </c>
      <c r="O51" s="100">
        <f t="shared" si="5"/>
        <v>0.5967461946085072</v>
      </c>
    </row>
    <row r="52" spans="1:15" ht="12.75">
      <c r="A52" s="72" t="s">
        <v>70</v>
      </c>
      <c r="B52" s="73">
        <v>8945861</v>
      </c>
      <c r="C52" s="73"/>
      <c r="D52" s="73">
        <f>SUM(D47:D51)</f>
        <v>7017134.309</v>
      </c>
      <c r="E52" s="71">
        <f t="shared" si="4"/>
        <v>1</v>
      </c>
      <c r="F52" s="83"/>
      <c r="G52" s="87"/>
      <c r="H52" s="87"/>
      <c r="I52" s="87"/>
      <c r="J52" s="101"/>
      <c r="K52" s="111">
        <f>SUM(K47:K51)</f>
        <v>0</v>
      </c>
      <c r="L52" s="112">
        <f>SUM(L47:L51)</f>
        <v>0</v>
      </c>
      <c r="M52" s="112">
        <f>SUM(M47:M51)</f>
        <v>0</v>
      </c>
      <c r="N52" s="112">
        <f>SUM(N47:N51)</f>
        <v>0</v>
      </c>
      <c r="O52" s="113">
        <f>SUM(O47:O51)</f>
        <v>5.222789069987285</v>
      </c>
    </row>
    <row r="53" spans="1:15" ht="12.75">
      <c r="A53" s="139" t="s">
        <v>72</v>
      </c>
      <c r="B53" s="140"/>
      <c r="C53" s="140"/>
      <c r="D53" s="140"/>
      <c r="E53" s="141"/>
      <c r="F53" s="139" t="s">
        <v>80</v>
      </c>
      <c r="G53" s="140"/>
      <c r="H53" s="140"/>
      <c r="I53" s="140"/>
      <c r="J53" s="141"/>
      <c r="K53" s="139" t="s">
        <v>81</v>
      </c>
      <c r="L53" s="140"/>
      <c r="M53" s="140"/>
      <c r="N53" s="140"/>
      <c r="O53" s="141"/>
    </row>
    <row r="54" spans="1:15" ht="12.75">
      <c r="A54" s="108" t="s">
        <v>62</v>
      </c>
      <c r="B54" s="109" t="s">
        <v>63</v>
      </c>
      <c r="C54" s="109" t="s">
        <v>74</v>
      </c>
      <c r="D54" s="109" t="s">
        <v>75</v>
      </c>
      <c r="E54" s="75" t="s">
        <v>69</v>
      </c>
      <c r="F54" s="105">
        <v>1978</v>
      </c>
      <c r="G54" s="106">
        <v>1988</v>
      </c>
      <c r="H54" s="106">
        <v>1994</v>
      </c>
      <c r="I54" s="106">
        <v>2000</v>
      </c>
      <c r="J54" s="107">
        <v>2010</v>
      </c>
      <c r="K54" s="95">
        <v>1978</v>
      </c>
      <c r="L54" s="96">
        <v>1988</v>
      </c>
      <c r="M54" s="96">
        <v>1994</v>
      </c>
      <c r="N54" s="96">
        <v>2000</v>
      </c>
      <c r="O54" s="97">
        <v>2010</v>
      </c>
    </row>
    <row r="55" spans="1:15" ht="12.75">
      <c r="A55" s="69" t="s">
        <v>64</v>
      </c>
      <c r="B55" s="70">
        <v>2086203</v>
      </c>
      <c r="C55" s="110">
        <v>62.2</v>
      </c>
      <c r="D55" s="70">
        <f>B55*(C55/100)</f>
        <v>1297618.266</v>
      </c>
      <c r="E55" s="71">
        <f aca="true" t="shared" si="6" ref="E55:E60">D55/$D$36</f>
        <v>0.18492139509652927</v>
      </c>
      <c r="F55" s="98">
        <v>5.627009646302251</v>
      </c>
      <c r="G55" s="99">
        <v>3.089430894308943</v>
      </c>
      <c r="H55" s="99">
        <v>5.706134094151213</v>
      </c>
      <c r="I55" s="99">
        <v>10.817610062893081</v>
      </c>
      <c r="J55" s="100">
        <v>11.051930758988018</v>
      </c>
      <c r="K55" s="102">
        <f aca="true" t="shared" si="7" ref="K55:O59">F55*$E55</f>
        <v>1.04055447401584</v>
      </c>
      <c r="L55" s="103">
        <f t="shared" si="7"/>
        <v>0.5713018710299278</v>
      </c>
      <c r="M55" s="103">
        <f t="shared" si="7"/>
        <v>1.0551862772983125</v>
      </c>
      <c r="N55" s="103">
        <f t="shared" si="7"/>
        <v>2.0004075444404426</v>
      </c>
      <c r="O55" s="104">
        <f t="shared" si="7"/>
        <v>2.043738454462308</v>
      </c>
    </row>
    <row r="56" spans="1:15" ht="12.75">
      <c r="A56" s="69" t="s">
        <v>65</v>
      </c>
      <c r="B56" s="70">
        <v>2131721</v>
      </c>
      <c r="C56" s="110">
        <v>75.5</v>
      </c>
      <c r="D56" s="70">
        <f>B56*(C56/100)</f>
        <v>1609449.355</v>
      </c>
      <c r="E56" s="71">
        <f t="shared" si="6"/>
        <v>0.2293599187542642</v>
      </c>
      <c r="F56" s="98">
        <v>6.092715231788079</v>
      </c>
      <c r="G56" s="99">
        <v>5.698005698005698</v>
      </c>
      <c r="H56" s="99">
        <v>7.748538011695906</v>
      </c>
      <c r="I56" s="99">
        <v>9.987029831387808</v>
      </c>
      <c r="J56" s="100">
        <v>8.46774193548387</v>
      </c>
      <c r="K56" s="98">
        <f t="shared" si="7"/>
        <v>1.3974246705557818</v>
      </c>
      <c r="L56" s="99">
        <f t="shared" si="7"/>
        <v>1.3068941239559213</v>
      </c>
      <c r="M56" s="99">
        <f t="shared" si="7"/>
        <v>1.777204048826901</v>
      </c>
      <c r="N56" s="99">
        <f t="shared" si="7"/>
        <v>2.2906243507235207</v>
      </c>
      <c r="O56" s="100">
        <f t="shared" si="7"/>
        <v>1.9421606023546563</v>
      </c>
    </row>
    <row r="57" spans="1:15" ht="12.75">
      <c r="A57" s="69" t="s">
        <v>66</v>
      </c>
      <c r="B57" s="70">
        <v>1770270</v>
      </c>
      <c r="C57" s="110">
        <v>82.5</v>
      </c>
      <c r="D57" s="70">
        <f>B57*(C57/100)</f>
        <v>1460472.75</v>
      </c>
      <c r="E57" s="71">
        <f t="shared" si="6"/>
        <v>0.20812951351477402</v>
      </c>
      <c r="F57" s="98">
        <v>7.151515151515151</v>
      </c>
      <c r="G57" s="99">
        <v>4.8346055979643765</v>
      </c>
      <c r="H57" s="99">
        <v>6.500691562932228</v>
      </c>
      <c r="I57" s="99">
        <v>10.582010582010582</v>
      </c>
      <c r="J57" s="100">
        <v>11.221779548472774</v>
      </c>
      <c r="K57" s="98">
        <f t="shared" si="7"/>
        <v>1.4884413693783838</v>
      </c>
      <c r="L57" s="99">
        <f t="shared" si="7"/>
        <v>1.0062241111401289</v>
      </c>
      <c r="M57" s="99">
        <f t="shared" si="7"/>
        <v>1.3529857725026806</v>
      </c>
      <c r="N57" s="99">
        <f t="shared" si="7"/>
        <v>2.2024287144420533</v>
      </c>
      <c r="O57" s="100">
        <f t="shared" si="7"/>
        <v>2.335583518193679</v>
      </c>
    </row>
    <row r="58" spans="1:15" ht="12.75">
      <c r="A58" s="69" t="s">
        <v>67</v>
      </c>
      <c r="B58" s="70">
        <v>1411436</v>
      </c>
      <c r="C58" s="110">
        <v>91.1</v>
      </c>
      <c r="D58" s="70">
        <f>B58*(C58/100)</f>
        <v>1285818.196</v>
      </c>
      <c r="E58" s="71">
        <f t="shared" si="6"/>
        <v>0.1832397869812527</v>
      </c>
      <c r="F58" s="98">
        <v>6.805708013172339</v>
      </c>
      <c r="G58" s="99">
        <v>4.201680672268908</v>
      </c>
      <c r="H58" s="99">
        <v>6.649937264742785</v>
      </c>
      <c r="I58" s="99">
        <v>7.524271844660194</v>
      </c>
      <c r="J58" s="100">
        <v>12.347804698069115</v>
      </c>
      <c r="K58" s="98">
        <f t="shared" si="7"/>
        <v>1.247076486590304</v>
      </c>
      <c r="L58" s="99">
        <f t="shared" si="7"/>
        <v>0.7699150713498013</v>
      </c>
      <c r="M58" s="99">
        <f t="shared" si="7"/>
        <v>1.2185330878301621</v>
      </c>
      <c r="N58" s="99">
        <f t="shared" si="7"/>
        <v>1.3787459700045712</v>
      </c>
      <c r="O58" s="100">
        <f t="shared" si="7"/>
        <v>2.262609102560296</v>
      </c>
    </row>
    <row r="59" spans="1:15" ht="12.75">
      <c r="A59" s="69" t="s">
        <v>68</v>
      </c>
      <c r="B59" s="70">
        <v>1546231</v>
      </c>
      <c r="C59" s="110">
        <v>88.2</v>
      </c>
      <c r="D59" s="70">
        <f>B59*(C59/100)</f>
        <v>1363775.742</v>
      </c>
      <c r="E59" s="71">
        <f t="shared" si="6"/>
        <v>0.19434938565317975</v>
      </c>
      <c r="F59" s="98">
        <v>7.142857142857142</v>
      </c>
      <c r="G59" s="99">
        <v>4.744958481613286</v>
      </c>
      <c r="H59" s="99">
        <v>4.463208685162847</v>
      </c>
      <c r="I59" s="99">
        <v>7.488986784140969</v>
      </c>
      <c r="J59" s="100">
        <v>10.537334263782276</v>
      </c>
      <c r="K59" s="98">
        <f t="shared" si="7"/>
        <v>1.3882098975227124</v>
      </c>
      <c r="L59" s="99">
        <f t="shared" si="7"/>
        <v>0.9221797658513866</v>
      </c>
      <c r="M59" s="99">
        <f t="shared" si="7"/>
        <v>0.8674218660033355</v>
      </c>
      <c r="N59" s="99">
        <f t="shared" si="7"/>
        <v>1.4554799806625796</v>
      </c>
      <c r="O59" s="100">
        <f t="shared" si="7"/>
        <v>2.0479244405882864</v>
      </c>
    </row>
    <row r="60" spans="1:15" ht="12.75">
      <c r="A60" s="72" t="s">
        <v>70</v>
      </c>
      <c r="B60" s="73">
        <v>8945861</v>
      </c>
      <c r="C60" s="73"/>
      <c r="D60" s="73">
        <f>SUM(D55:D59)</f>
        <v>7017134.309</v>
      </c>
      <c r="E60" s="71">
        <f t="shared" si="6"/>
        <v>1</v>
      </c>
      <c r="F60" s="83"/>
      <c r="G60" s="87"/>
      <c r="H60" s="87"/>
      <c r="I60" s="87"/>
      <c r="J60" s="101"/>
      <c r="K60" s="111">
        <f>SUM(K55:K59)</f>
        <v>6.561706898063022</v>
      </c>
      <c r="L60" s="112">
        <f>SUM(L55:L59)</f>
        <v>4.576514943327165</v>
      </c>
      <c r="M60" s="112">
        <f>SUM(M55:M59)</f>
        <v>6.271331052461392</v>
      </c>
      <c r="N60" s="112">
        <f>SUM(N55:N59)</f>
        <v>9.327686560273166</v>
      </c>
      <c r="O60" s="113">
        <f>SUM(O55:O59)</f>
        <v>10.632016118159225</v>
      </c>
    </row>
    <row r="61" spans="1:15" ht="12.75">
      <c r="A61" s="139" t="s">
        <v>72</v>
      </c>
      <c r="B61" s="140"/>
      <c r="C61" s="140"/>
      <c r="D61" s="140"/>
      <c r="E61" s="141"/>
      <c r="F61" s="139" t="s">
        <v>82</v>
      </c>
      <c r="G61" s="140"/>
      <c r="H61" s="140"/>
      <c r="I61" s="140"/>
      <c r="J61" s="141"/>
      <c r="K61" s="139" t="s">
        <v>83</v>
      </c>
      <c r="L61" s="140"/>
      <c r="M61" s="140"/>
      <c r="N61" s="140"/>
      <c r="O61" s="141"/>
    </row>
    <row r="62" spans="1:15" ht="12.75">
      <c r="A62" s="108" t="s">
        <v>62</v>
      </c>
      <c r="B62" s="109" t="s">
        <v>63</v>
      </c>
      <c r="C62" s="109" t="s">
        <v>74</v>
      </c>
      <c r="D62" s="109" t="s">
        <v>75</v>
      </c>
      <c r="E62" s="75" t="s">
        <v>69</v>
      </c>
      <c r="F62" s="105">
        <v>1978</v>
      </c>
      <c r="G62" s="106">
        <v>1988</v>
      </c>
      <c r="H62" s="106">
        <v>1994</v>
      </c>
      <c r="I62" s="106">
        <v>2000</v>
      </c>
      <c r="J62" s="107">
        <v>2010</v>
      </c>
      <c r="K62" s="95">
        <v>1978</v>
      </c>
      <c r="L62" s="96">
        <v>1988</v>
      </c>
      <c r="M62" s="96">
        <v>1994</v>
      </c>
      <c r="N62" s="96">
        <v>2000</v>
      </c>
      <c r="O62" s="97">
        <v>2010</v>
      </c>
    </row>
    <row r="63" spans="1:15" ht="12.75">
      <c r="A63" s="69" t="s">
        <v>64</v>
      </c>
      <c r="B63" s="70">
        <v>2086203</v>
      </c>
      <c r="C63" s="110">
        <v>62.2</v>
      </c>
      <c r="D63" s="70">
        <f>B63*(C63/100)</f>
        <v>1297618.266</v>
      </c>
      <c r="E63" s="71">
        <f aca="true" t="shared" si="8" ref="E63:E68">D63/$D$36</f>
        <v>0.18492139509652927</v>
      </c>
      <c r="F63" s="98">
        <v>24.758842443729904</v>
      </c>
      <c r="G63" s="99">
        <v>9.105691056910569</v>
      </c>
      <c r="H63" s="99">
        <v>4.70756062767475</v>
      </c>
      <c r="I63" s="99">
        <v>1.7610062893081762</v>
      </c>
      <c r="J63" s="100">
        <v>4.047936085219708</v>
      </c>
      <c r="K63" s="102">
        <f aca="true" t="shared" si="9" ref="K63:O67">F63*$E63</f>
        <v>4.578439685669696</v>
      </c>
      <c r="L63" s="103">
        <f t="shared" si="9"/>
        <v>1.6838370935618925</v>
      </c>
      <c r="M63" s="103">
        <f t="shared" si="9"/>
        <v>0.8705286787711078</v>
      </c>
      <c r="N63" s="103">
        <f t="shared" si="9"/>
        <v>0.3256477397926302</v>
      </c>
      <c r="O63" s="104">
        <f t="shared" si="9"/>
        <v>0.7485499881404115</v>
      </c>
    </row>
    <row r="64" spans="1:15" ht="12.75">
      <c r="A64" s="69" t="s">
        <v>65</v>
      </c>
      <c r="B64" s="70">
        <v>2131721</v>
      </c>
      <c r="C64" s="110">
        <v>75.5</v>
      </c>
      <c r="D64" s="70">
        <f>B64*(C64/100)</f>
        <v>1609449.355</v>
      </c>
      <c r="E64" s="71">
        <f t="shared" si="8"/>
        <v>0.2293599187542642</v>
      </c>
      <c r="F64" s="98">
        <v>27.28476821192053</v>
      </c>
      <c r="G64" s="99">
        <v>12.82051282051282</v>
      </c>
      <c r="H64" s="99">
        <v>6.725146198830408</v>
      </c>
      <c r="I64" s="99">
        <v>5.447470817120624</v>
      </c>
      <c r="J64" s="100">
        <v>7.174638487208007</v>
      </c>
      <c r="K64" s="98">
        <f t="shared" si="9"/>
        <v>6.258032220315023</v>
      </c>
      <c r="L64" s="99">
        <f t="shared" si="9"/>
        <v>2.940511778900823</v>
      </c>
      <c r="M64" s="99">
        <f t="shared" si="9"/>
        <v>1.542478985774291</v>
      </c>
      <c r="N64" s="99">
        <f t="shared" si="9"/>
        <v>1.2494314640310116</v>
      </c>
      <c r="O64" s="100">
        <f t="shared" si="9"/>
        <v>1.6455745005172455</v>
      </c>
    </row>
    <row r="65" spans="1:15" ht="12.75">
      <c r="A65" s="69" t="s">
        <v>66</v>
      </c>
      <c r="B65" s="70">
        <v>1770270</v>
      </c>
      <c r="C65" s="110">
        <v>82.5</v>
      </c>
      <c r="D65" s="70">
        <f>B65*(C65/100)</f>
        <v>1460472.75</v>
      </c>
      <c r="E65" s="71">
        <f t="shared" si="8"/>
        <v>0.20812951351477402</v>
      </c>
      <c r="F65" s="98">
        <v>29.939393939393945</v>
      </c>
      <c r="G65" s="99">
        <v>12.977099236641221</v>
      </c>
      <c r="H65" s="99">
        <v>9.128630705394192</v>
      </c>
      <c r="I65" s="99">
        <v>3.1746031746031744</v>
      </c>
      <c r="J65" s="100">
        <v>5.950517928286854</v>
      </c>
      <c r="K65" s="98">
        <f t="shared" si="9"/>
        <v>6.231271495533235</v>
      </c>
      <c r="L65" s="99">
        <f t="shared" si="9"/>
        <v>2.700917350955083</v>
      </c>
      <c r="M65" s="99">
        <f t="shared" si="9"/>
        <v>1.8999374677697216</v>
      </c>
      <c r="N65" s="99">
        <f t="shared" si="9"/>
        <v>0.6607286143326159</v>
      </c>
      <c r="O65" s="100">
        <f t="shared" si="9"/>
        <v>1.2384784015752839</v>
      </c>
    </row>
    <row r="66" spans="1:15" ht="12.75">
      <c r="A66" s="69" t="s">
        <v>67</v>
      </c>
      <c r="B66" s="70">
        <v>1411436</v>
      </c>
      <c r="C66" s="110">
        <v>91.1</v>
      </c>
      <c r="D66" s="70">
        <f>B66*(C66/100)</f>
        <v>1285818.196</v>
      </c>
      <c r="E66" s="71">
        <f t="shared" si="8"/>
        <v>0.1832397869812527</v>
      </c>
      <c r="F66" s="98">
        <v>35.67508232711307</v>
      </c>
      <c r="G66" s="99">
        <v>18.967587034813924</v>
      </c>
      <c r="H66" s="99">
        <v>7.402760351317439</v>
      </c>
      <c r="I66" s="99">
        <v>9.223300970873787</v>
      </c>
      <c r="J66" s="100">
        <v>7.602939367851433</v>
      </c>
      <c r="K66" s="98">
        <f t="shared" si="9"/>
        <v>6.537094486158852</v>
      </c>
      <c r="L66" s="99">
        <f t="shared" si="9"/>
        <v>3.475616607807674</v>
      </c>
      <c r="M66" s="99">
        <f t="shared" si="9"/>
        <v>1.356480229848671</v>
      </c>
      <c r="N66" s="99">
        <f t="shared" si="9"/>
        <v>1.690075705166894</v>
      </c>
      <c r="O66" s="100">
        <f t="shared" si="9"/>
        <v>1.3931609901964768</v>
      </c>
    </row>
    <row r="67" spans="1:15" ht="12.75">
      <c r="A67" s="69" t="s">
        <v>68</v>
      </c>
      <c r="B67" s="70">
        <v>1546231</v>
      </c>
      <c r="C67" s="110">
        <v>88.2</v>
      </c>
      <c r="D67" s="70">
        <f>B67*(C67/100)</f>
        <v>1363775.742</v>
      </c>
      <c r="E67" s="71">
        <f t="shared" si="8"/>
        <v>0.19434938565317975</v>
      </c>
      <c r="F67" s="98">
        <v>47.27891156462585</v>
      </c>
      <c r="G67" s="99">
        <v>22.182680901542113</v>
      </c>
      <c r="H67" s="99">
        <v>18.33534378769602</v>
      </c>
      <c r="I67" s="99">
        <v>6.71806167400881</v>
      </c>
      <c r="J67" s="100">
        <v>6.234694114910443</v>
      </c>
      <c r="K67" s="98">
        <f t="shared" si="9"/>
        <v>9.188627416936049</v>
      </c>
      <c r="L67" s="99">
        <f t="shared" si="9"/>
        <v>4.311190405355233</v>
      </c>
      <c r="M67" s="99">
        <f t="shared" si="9"/>
        <v>3.563462800878567</v>
      </c>
      <c r="N67" s="99">
        <f t="shared" si="9"/>
        <v>1.3056511591237845</v>
      </c>
      <c r="O67" s="100">
        <f t="shared" si="9"/>
        <v>1.21170897096834</v>
      </c>
    </row>
    <row r="68" spans="1:15" ht="12.75">
      <c r="A68" s="72" t="s">
        <v>70</v>
      </c>
      <c r="B68" s="73">
        <v>8945861</v>
      </c>
      <c r="C68" s="73"/>
      <c r="D68" s="73">
        <f>SUM(D63:D67)</f>
        <v>7017134.309</v>
      </c>
      <c r="E68" s="71">
        <f t="shared" si="8"/>
        <v>1</v>
      </c>
      <c r="F68" s="83"/>
      <c r="G68" s="87"/>
      <c r="H68" s="87"/>
      <c r="I68" s="87"/>
      <c r="J68" s="101"/>
      <c r="K68" s="111">
        <f>SUM(K63:K67)</f>
        <v>32.79346530461286</v>
      </c>
      <c r="L68" s="112">
        <f>SUM(L63:L67)</f>
        <v>15.112073236580706</v>
      </c>
      <c r="M68" s="112">
        <f>SUM(M63:M67)</f>
        <v>9.23288816304236</v>
      </c>
      <c r="N68" s="112">
        <f>SUM(N63:N67)</f>
        <v>5.231534682446936</v>
      </c>
      <c r="O68" s="113">
        <f>SUM(O63:O67)</f>
        <v>6.237472851397758</v>
      </c>
    </row>
    <row r="69" spans="1:15" ht="12.75">
      <c r="A69" s="139" t="s">
        <v>72</v>
      </c>
      <c r="B69" s="140"/>
      <c r="C69" s="140"/>
      <c r="D69" s="140"/>
      <c r="E69" s="141"/>
      <c r="F69" s="139" t="s">
        <v>86</v>
      </c>
      <c r="G69" s="140"/>
      <c r="H69" s="140"/>
      <c r="I69" s="140"/>
      <c r="J69" s="141"/>
      <c r="K69" s="139" t="s">
        <v>87</v>
      </c>
      <c r="L69" s="140"/>
      <c r="M69" s="140"/>
      <c r="N69" s="140"/>
      <c r="O69" s="141"/>
    </row>
    <row r="70" spans="1:15" ht="12.75">
      <c r="A70" s="108" t="s">
        <v>62</v>
      </c>
      <c r="B70" s="109" t="s">
        <v>63</v>
      </c>
      <c r="C70" s="109" t="s">
        <v>74</v>
      </c>
      <c r="D70" s="109" t="s">
        <v>75</v>
      </c>
      <c r="E70" s="75" t="s">
        <v>69</v>
      </c>
      <c r="F70" s="105">
        <v>1978</v>
      </c>
      <c r="G70" s="106">
        <v>1988</v>
      </c>
      <c r="H70" s="106">
        <v>1994</v>
      </c>
      <c r="I70" s="106">
        <v>2000</v>
      </c>
      <c r="J70" s="107">
        <v>2010</v>
      </c>
      <c r="K70" s="95">
        <v>1978</v>
      </c>
      <c r="L70" s="96">
        <v>1988</v>
      </c>
      <c r="M70" s="96">
        <v>1994</v>
      </c>
      <c r="N70" s="96">
        <v>2000</v>
      </c>
      <c r="O70" s="97">
        <v>2010</v>
      </c>
    </row>
    <row r="71" spans="1:15" ht="12.75">
      <c r="A71" s="69" t="s">
        <v>64</v>
      </c>
      <c r="B71" s="70">
        <v>2086203</v>
      </c>
      <c r="C71" s="110">
        <v>62.2</v>
      </c>
      <c r="D71" s="70">
        <f>B71*(C71/100)</f>
        <v>1297618.266</v>
      </c>
      <c r="E71" s="71">
        <f aca="true" t="shared" si="10" ref="E71:E76">D71/$D$36</f>
        <v>0.18492139509652927</v>
      </c>
      <c r="F71" s="98">
        <v>0.9646302250803858</v>
      </c>
      <c r="G71" s="99">
        <v>0.3252032520325203</v>
      </c>
      <c r="H71" s="99">
        <v>0.8559201141226819</v>
      </c>
      <c r="I71" s="99">
        <v>0</v>
      </c>
      <c r="J71" s="100">
        <v>0.15978695073235685</v>
      </c>
      <c r="K71" s="102">
        <f aca="true" t="shared" si="11" ref="K71:O75">F71*$E71</f>
        <v>0.17838076697414398</v>
      </c>
      <c r="L71" s="103">
        <f t="shared" si="11"/>
        <v>0.060137039055781875</v>
      </c>
      <c r="M71" s="103">
        <f t="shared" si="11"/>
        <v>0.15827794159474687</v>
      </c>
      <c r="N71" s="103">
        <f t="shared" si="11"/>
        <v>0</v>
      </c>
      <c r="O71" s="104">
        <f t="shared" si="11"/>
        <v>0.02954802584764782</v>
      </c>
    </row>
    <row r="72" spans="1:15" ht="12.75">
      <c r="A72" s="69" t="s">
        <v>65</v>
      </c>
      <c r="B72" s="70">
        <v>2131721</v>
      </c>
      <c r="C72" s="110">
        <v>75.5</v>
      </c>
      <c r="D72" s="70">
        <f>B72*(C72/100)</f>
        <v>1609449.355</v>
      </c>
      <c r="E72" s="71">
        <f t="shared" si="10"/>
        <v>0.2293599187542642</v>
      </c>
      <c r="F72" s="98">
        <v>1.7218543046357615</v>
      </c>
      <c r="G72" s="99">
        <v>0.2849002849002849</v>
      </c>
      <c r="H72" s="99">
        <v>0.7309941520467835</v>
      </c>
      <c r="I72" s="99">
        <v>0.38910505836575876</v>
      </c>
      <c r="J72" s="100">
        <v>0.4032258064516129</v>
      </c>
      <c r="K72" s="98">
        <f t="shared" si="11"/>
        <v>0.39492436341793835</v>
      </c>
      <c r="L72" s="99">
        <f t="shared" si="11"/>
        <v>0.06534470619779607</v>
      </c>
      <c r="M72" s="99">
        <f t="shared" si="11"/>
        <v>0.16766075932329252</v>
      </c>
      <c r="N72" s="99">
        <f t="shared" si="11"/>
        <v>0.08924510457364367</v>
      </c>
      <c r="O72" s="100">
        <f t="shared" si="11"/>
        <v>0.0924838382073646</v>
      </c>
    </row>
    <row r="73" spans="1:15" ht="12.75">
      <c r="A73" s="69" t="s">
        <v>66</v>
      </c>
      <c r="B73" s="70">
        <v>1770270</v>
      </c>
      <c r="C73" s="110">
        <v>82.5</v>
      </c>
      <c r="D73" s="70">
        <f>B73*(C73/100)</f>
        <v>1460472.75</v>
      </c>
      <c r="E73" s="71">
        <f t="shared" si="10"/>
        <v>0.20812951351477402</v>
      </c>
      <c r="F73" s="98">
        <v>7.393939393939393</v>
      </c>
      <c r="G73" s="99">
        <v>5.470737913486006</v>
      </c>
      <c r="H73" s="99">
        <v>2.2130013831258646</v>
      </c>
      <c r="I73" s="99">
        <v>1.1904761904761907</v>
      </c>
      <c r="J73" s="100">
        <v>1.4741035856573708</v>
      </c>
      <c r="K73" s="98">
        <f t="shared" si="11"/>
        <v>1.538897009018329</v>
      </c>
      <c r="L73" s="99">
        <f t="shared" si="11"/>
        <v>1.1386220205006723</v>
      </c>
      <c r="M73" s="99">
        <f t="shared" si="11"/>
        <v>0.46059090127750824</v>
      </c>
      <c r="N73" s="99">
        <f t="shared" si="11"/>
        <v>0.247773230374731</v>
      </c>
      <c r="O73" s="100">
        <f t="shared" si="11"/>
        <v>0.3068044621532526</v>
      </c>
    </row>
    <row r="74" spans="1:15" ht="12.75">
      <c r="A74" s="69" t="s">
        <v>67</v>
      </c>
      <c r="B74" s="70">
        <v>1411436</v>
      </c>
      <c r="C74" s="110">
        <v>91.1</v>
      </c>
      <c r="D74" s="70">
        <f>B74*(C74/100)</f>
        <v>1285818.196</v>
      </c>
      <c r="E74" s="71">
        <f t="shared" si="10"/>
        <v>0.1832397869812527</v>
      </c>
      <c r="F74" s="98">
        <v>17.343578485181123</v>
      </c>
      <c r="G74" s="99">
        <v>10.564225690276112</v>
      </c>
      <c r="H74" s="99">
        <v>8.281053952321203</v>
      </c>
      <c r="I74" s="99">
        <v>6.917475728155339</v>
      </c>
      <c r="J74" s="100">
        <v>5.03013159512975</v>
      </c>
      <c r="K74" s="98">
        <f t="shared" si="11"/>
        <v>3.1780336271172263</v>
      </c>
      <c r="L74" s="99">
        <f t="shared" si="11"/>
        <v>1.935786465108072</v>
      </c>
      <c r="M74" s="99">
        <f t="shared" si="11"/>
        <v>1.517418562203598</v>
      </c>
      <c r="N74" s="99">
        <f t="shared" si="11"/>
        <v>1.2675567788751703</v>
      </c>
      <c r="O74" s="100">
        <f t="shared" si="11"/>
        <v>0.9217202419792443</v>
      </c>
    </row>
    <row r="75" spans="1:15" ht="12.75">
      <c r="A75" s="69" t="s">
        <v>68</v>
      </c>
      <c r="B75" s="70">
        <v>1546231</v>
      </c>
      <c r="C75" s="110">
        <v>88.2</v>
      </c>
      <c r="D75" s="70">
        <f>B75*(C75/100)</f>
        <v>1363775.742</v>
      </c>
      <c r="E75" s="71">
        <f t="shared" si="10"/>
        <v>0.19434938565317975</v>
      </c>
      <c r="F75" s="98">
        <v>19.047619047619047</v>
      </c>
      <c r="G75" s="99">
        <v>20.52194543297746</v>
      </c>
      <c r="H75" s="99">
        <v>15.560916767189385</v>
      </c>
      <c r="I75" s="99">
        <v>17.841409691629956</v>
      </c>
      <c r="J75" s="100">
        <v>10.118632240055826</v>
      </c>
      <c r="K75" s="98">
        <f t="shared" si="11"/>
        <v>3.7018930600605664</v>
      </c>
      <c r="L75" s="99">
        <f t="shared" si="11"/>
        <v>3.988427487307247</v>
      </c>
      <c r="M75" s="99">
        <f t="shared" si="11"/>
        <v>3.024254613903521</v>
      </c>
      <c r="N75" s="99">
        <f t="shared" si="11"/>
        <v>3.467467012754969</v>
      </c>
      <c r="O75" s="100">
        <f t="shared" si="11"/>
        <v>1.9665499595053078</v>
      </c>
    </row>
    <row r="76" spans="1:15" ht="12.75">
      <c r="A76" s="72" t="s">
        <v>70</v>
      </c>
      <c r="B76" s="73">
        <v>8945861</v>
      </c>
      <c r="C76" s="73"/>
      <c r="D76" s="73">
        <f>SUM(D71:D75)</f>
        <v>7017134.309</v>
      </c>
      <c r="E76" s="71">
        <f t="shared" si="10"/>
        <v>1</v>
      </c>
      <c r="F76" s="83"/>
      <c r="G76" s="87"/>
      <c r="H76" s="87"/>
      <c r="I76" s="87"/>
      <c r="J76" s="101"/>
      <c r="K76" s="111">
        <f>SUM(K71:K75)</f>
        <v>8.992128826588203</v>
      </c>
      <c r="L76" s="112">
        <f>SUM(L71:L75)</f>
        <v>7.18831771816957</v>
      </c>
      <c r="M76" s="112">
        <f>SUM(M71:M75)</f>
        <v>5.328202778302667</v>
      </c>
      <c r="N76" s="112">
        <f>SUM(N71:N75)</f>
        <v>5.0720421265785145</v>
      </c>
      <c r="O76" s="113">
        <f>SUM(O71:O75)</f>
        <v>3.3171065276928173</v>
      </c>
    </row>
    <row r="77" spans="1:15" ht="12.75">
      <c r="A77" s="139" t="s">
        <v>72</v>
      </c>
      <c r="B77" s="140"/>
      <c r="C77" s="140"/>
      <c r="D77" s="140"/>
      <c r="E77" s="141"/>
      <c r="F77" s="139" t="s">
        <v>84</v>
      </c>
      <c r="G77" s="140"/>
      <c r="H77" s="140"/>
      <c r="I77" s="140"/>
      <c r="J77" s="141"/>
      <c r="K77" s="139" t="s">
        <v>85</v>
      </c>
      <c r="L77" s="140"/>
      <c r="M77" s="140"/>
      <c r="N77" s="140"/>
      <c r="O77" s="141"/>
    </row>
    <row r="78" spans="1:15" ht="12.75">
      <c r="A78" s="108" t="s">
        <v>62</v>
      </c>
      <c r="B78" s="109" t="s">
        <v>63</v>
      </c>
      <c r="C78" s="109" t="s">
        <v>74</v>
      </c>
      <c r="D78" s="109" t="s">
        <v>75</v>
      </c>
      <c r="E78" s="75" t="s">
        <v>69</v>
      </c>
      <c r="F78" s="105">
        <v>1978</v>
      </c>
      <c r="G78" s="106">
        <v>1988</v>
      </c>
      <c r="H78" s="106">
        <v>1994</v>
      </c>
      <c r="I78" s="106">
        <v>2000</v>
      </c>
      <c r="J78" s="107">
        <v>2010</v>
      </c>
      <c r="K78" s="95">
        <v>1978</v>
      </c>
      <c r="L78" s="96">
        <v>1988</v>
      </c>
      <c r="M78" s="96">
        <v>1994</v>
      </c>
      <c r="N78" s="96">
        <v>2000</v>
      </c>
      <c r="O78" s="97">
        <v>2010</v>
      </c>
    </row>
    <row r="79" spans="1:15" ht="12.75">
      <c r="A79" s="123" t="s">
        <v>64</v>
      </c>
      <c r="B79" s="124">
        <v>2086203</v>
      </c>
      <c r="C79" s="125">
        <v>62.2</v>
      </c>
      <c r="D79" s="124">
        <f>B79*(C79/100)</f>
        <v>1297618.266</v>
      </c>
      <c r="E79" s="126">
        <f aca="true" t="shared" si="12" ref="E79:E84">D79/$D$36</f>
        <v>0.18492139509652927</v>
      </c>
      <c r="F79" s="98">
        <v>3.858520900321543</v>
      </c>
      <c r="G79" s="99">
        <v>0.3252032520325203</v>
      </c>
      <c r="H79" s="99">
        <v>1.1412268188302428</v>
      </c>
      <c r="I79" s="99">
        <v>0.2515723270440252</v>
      </c>
      <c r="J79" s="100">
        <v>1.6511318242343542</v>
      </c>
      <c r="K79" s="102">
        <f aca="true" t="shared" si="13" ref="K79:O83">F79*$E79</f>
        <v>0.7135230678965759</v>
      </c>
      <c r="L79" s="103">
        <f t="shared" si="13"/>
        <v>0.060137039055781875</v>
      </c>
      <c r="M79" s="103">
        <f t="shared" si="13"/>
        <v>0.21103725545966256</v>
      </c>
      <c r="N79" s="103">
        <f t="shared" si="13"/>
        <v>0.04652110568466146</v>
      </c>
      <c r="O79" s="104">
        <f t="shared" si="13"/>
        <v>0.3053296004256941</v>
      </c>
    </row>
    <row r="80" spans="1:15" ht="12.75">
      <c r="A80" s="69" t="s">
        <v>65</v>
      </c>
      <c r="B80" s="70">
        <v>2131721</v>
      </c>
      <c r="C80" s="110">
        <v>75.5</v>
      </c>
      <c r="D80" s="70">
        <f>B80*(C80/100)</f>
        <v>1609449.355</v>
      </c>
      <c r="E80" s="71">
        <f t="shared" si="12"/>
        <v>0.2293599187542642</v>
      </c>
      <c r="F80" s="98">
        <v>3.9735099337748347</v>
      </c>
      <c r="G80" s="99">
        <v>0.997150997150997</v>
      </c>
      <c r="H80" s="99">
        <v>0.14619883040935672</v>
      </c>
      <c r="I80" s="99">
        <v>0.9079118028534372</v>
      </c>
      <c r="J80" s="100">
        <v>2.07174638487208</v>
      </c>
      <c r="K80" s="98">
        <f t="shared" si="13"/>
        <v>0.9113639155798579</v>
      </c>
      <c r="L80" s="99">
        <f t="shared" si="13"/>
        <v>0.2287064716922862</v>
      </c>
      <c r="M80" s="99">
        <f t="shared" si="13"/>
        <v>0.03353215186465851</v>
      </c>
      <c r="N80" s="99">
        <f t="shared" si="13"/>
        <v>0.2082385773385019</v>
      </c>
      <c r="O80" s="100">
        <f t="shared" si="13"/>
        <v>0.47517558251370084</v>
      </c>
    </row>
    <row r="81" spans="1:15" ht="12.75">
      <c r="A81" s="69" t="s">
        <v>66</v>
      </c>
      <c r="B81" s="70">
        <v>1770270</v>
      </c>
      <c r="C81" s="110">
        <v>82.5</v>
      </c>
      <c r="D81" s="70">
        <f>B81*(C81/100)</f>
        <v>1460472.75</v>
      </c>
      <c r="E81" s="71">
        <f t="shared" si="12"/>
        <v>0.20812951351477402</v>
      </c>
      <c r="F81" s="98">
        <v>2.3030303030303028</v>
      </c>
      <c r="G81" s="99">
        <v>2.035623409669211</v>
      </c>
      <c r="H81" s="99">
        <v>4.702627939142462</v>
      </c>
      <c r="I81" s="99">
        <v>3.0423280423280423</v>
      </c>
      <c r="J81" s="100">
        <v>2.0982735723771584</v>
      </c>
      <c r="K81" s="98">
        <f t="shared" si="13"/>
        <v>0.4793285765794795</v>
      </c>
      <c r="L81" s="99">
        <f t="shared" si="13"/>
        <v>0.4236733099537385</v>
      </c>
      <c r="M81" s="99">
        <f t="shared" si="13"/>
        <v>0.9787556652147049</v>
      </c>
      <c r="N81" s="99">
        <f t="shared" si="13"/>
        <v>0.6331982554020903</v>
      </c>
      <c r="O81" s="100">
        <f t="shared" si="13"/>
        <v>0.43671265783976493</v>
      </c>
    </row>
    <row r="82" spans="1:15" ht="12.75">
      <c r="A82" s="69" t="s">
        <v>67</v>
      </c>
      <c r="B82" s="70">
        <v>1411436</v>
      </c>
      <c r="C82" s="110">
        <v>91.1</v>
      </c>
      <c r="D82" s="70">
        <f>B82*(C82/100)</f>
        <v>1285818.196</v>
      </c>
      <c r="E82" s="71">
        <f t="shared" si="12"/>
        <v>0.1832397869812527</v>
      </c>
      <c r="F82" s="98">
        <v>5.159165751920967</v>
      </c>
      <c r="G82" s="99">
        <v>2.2809123649459786</v>
      </c>
      <c r="H82" s="99">
        <v>4.391468005018821</v>
      </c>
      <c r="I82" s="99">
        <v>2.5485436893203883</v>
      </c>
      <c r="J82" s="100">
        <v>1.8570901488131841</v>
      </c>
      <c r="K82" s="98">
        <f t="shared" si="13"/>
        <v>0.9453644333829725</v>
      </c>
      <c r="L82" s="99">
        <f t="shared" si="13"/>
        <v>0.41795389587560644</v>
      </c>
      <c r="M82" s="99">
        <f t="shared" si="13"/>
        <v>0.8046916617746355</v>
      </c>
      <c r="N82" s="99">
        <f t="shared" si="13"/>
        <v>0.4669946027434838</v>
      </c>
      <c r="O82" s="100">
        <f t="shared" si="13"/>
        <v>0.34029280327351075</v>
      </c>
    </row>
    <row r="83" spans="1:15" ht="12.75">
      <c r="A83" s="69" t="s">
        <v>68</v>
      </c>
      <c r="B83" s="70">
        <v>1546231</v>
      </c>
      <c r="C83" s="110">
        <v>88.2</v>
      </c>
      <c r="D83" s="70">
        <f>B83*(C83/100)</f>
        <v>1363775.742</v>
      </c>
      <c r="E83" s="71">
        <f t="shared" si="12"/>
        <v>0.19434938565317975</v>
      </c>
      <c r="F83" s="98">
        <v>8.390022675736962</v>
      </c>
      <c r="G83" s="99">
        <v>5.456702253855279</v>
      </c>
      <c r="H83" s="99">
        <v>6.513872135102533</v>
      </c>
      <c r="I83" s="99">
        <v>3.634361233480176</v>
      </c>
      <c r="J83" s="100">
        <v>1.9539427773900906</v>
      </c>
      <c r="K83" s="98">
        <f t="shared" si="13"/>
        <v>1.6305957526457258</v>
      </c>
      <c r="L83" s="99">
        <f t="shared" si="13"/>
        <v>1.0605067307290947</v>
      </c>
      <c r="M83" s="99">
        <f t="shared" si="13"/>
        <v>1.2659670476805436</v>
      </c>
      <c r="N83" s="99">
        <f t="shared" si="13"/>
        <v>0.7063358729686047</v>
      </c>
      <c r="O83" s="100">
        <f t="shared" si="13"/>
        <v>0.37974757838723183</v>
      </c>
    </row>
    <row r="84" spans="1:15" ht="12.75">
      <c r="A84" s="72" t="s">
        <v>70</v>
      </c>
      <c r="B84" s="73">
        <v>8945861</v>
      </c>
      <c r="C84" s="73"/>
      <c r="D84" s="73">
        <f>SUM(D79:D83)</f>
        <v>7017134.309</v>
      </c>
      <c r="E84" s="74">
        <f t="shared" si="12"/>
        <v>1</v>
      </c>
      <c r="F84" s="83"/>
      <c r="G84" s="87"/>
      <c r="H84" s="87"/>
      <c r="I84" s="87"/>
      <c r="J84" s="101"/>
      <c r="K84" s="111">
        <f>SUM(K79:K83)</f>
        <v>4.680175746084611</v>
      </c>
      <c r="L84" s="112">
        <f>SUM(L79:L83)</f>
        <v>2.1909774473065076</v>
      </c>
      <c r="M84" s="112">
        <f>SUM(M79:M83)</f>
        <v>3.2939837819942053</v>
      </c>
      <c r="N84" s="112">
        <f>SUM(N79:N83)</f>
        <v>2.061288414137342</v>
      </c>
      <c r="O84" s="113">
        <f>SUM(O79:O83)</f>
        <v>1.9372582224399024</v>
      </c>
    </row>
    <row r="85" spans="6:15" ht="12.75">
      <c r="F85" s="31"/>
      <c r="G85" s="31"/>
      <c r="H85" s="31"/>
      <c r="I85" s="31"/>
      <c r="J85" s="31"/>
      <c r="K85" s="122"/>
      <c r="L85" s="122"/>
      <c r="M85" s="122"/>
      <c r="N85" s="122"/>
      <c r="O85" s="122"/>
    </row>
    <row r="86" spans="2:15" ht="12.75">
      <c r="B86" s="117">
        <v>1978</v>
      </c>
      <c r="C86" s="118">
        <v>1988</v>
      </c>
      <c r="D86" s="119">
        <v>1994</v>
      </c>
      <c r="E86" s="119">
        <v>2000</v>
      </c>
      <c r="F86" s="120">
        <v>2010</v>
      </c>
      <c r="K86" s="122"/>
      <c r="L86" s="122"/>
      <c r="M86" s="122"/>
      <c r="N86" s="122"/>
      <c r="O86" s="122"/>
    </row>
    <row r="87" spans="1:15" ht="12.75">
      <c r="A87" s="88" t="s">
        <v>48</v>
      </c>
      <c r="B87" s="103">
        <f>K36</f>
        <v>36.03206847212706</v>
      </c>
      <c r="C87" s="103">
        <f>L36</f>
        <v>46.57367194089341</v>
      </c>
      <c r="D87" s="103">
        <f>M36</f>
        <v>56.0601429264523</v>
      </c>
      <c r="E87" s="103">
        <f>N36</f>
        <v>58.23150295457017</v>
      </c>
      <c r="F87" s="104">
        <f>O36</f>
        <v>54.8384562716879</v>
      </c>
      <c r="K87" s="122"/>
      <c r="L87" s="122"/>
      <c r="M87" s="122"/>
      <c r="N87" s="122"/>
      <c r="O87" s="122"/>
    </row>
    <row r="88" spans="1:15" ht="12.75">
      <c r="A88" s="37" t="s">
        <v>49</v>
      </c>
      <c r="B88" s="99">
        <f>K44</f>
        <v>11.009790022247671</v>
      </c>
      <c r="C88" s="99">
        <f>L44</f>
        <v>24.212771753241523</v>
      </c>
      <c r="D88" s="99">
        <f>M44</f>
        <v>19.9197981310969</v>
      </c>
      <c r="E88" s="99">
        <f>N44</f>
        <v>20.05881095071938</v>
      </c>
      <c r="F88" s="100">
        <f>O44</f>
        <v>17.74909249859038</v>
      </c>
      <c r="K88" s="122"/>
      <c r="L88" s="122"/>
      <c r="M88" s="122"/>
      <c r="N88" s="122"/>
      <c r="O88" s="122"/>
    </row>
    <row r="89" spans="1:15" ht="12.75">
      <c r="A89" s="37" t="s">
        <v>55</v>
      </c>
      <c r="B89" s="114"/>
      <c r="C89" s="114"/>
      <c r="D89" s="114"/>
      <c r="E89" s="114">
        <v>0</v>
      </c>
      <c r="F89" s="100">
        <f>O52</f>
        <v>5.222789069987285</v>
      </c>
      <c r="K89" s="122"/>
      <c r="L89" s="122"/>
      <c r="M89" s="122"/>
      <c r="N89" s="122"/>
      <c r="O89" s="122"/>
    </row>
    <row r="90" spans="1:15" ht="12.75">
      <c r="A90" s="37" t="s">
        <v>50</v>
      </c>
      <c r="B90" s="99">
        <f>K60</f>
        <v>6.561706898063022</v>
      </c>
      <c r="C90" s="99">
        <f>L60</f>
        <v>4.576514943327165</v>
      </c>
      <c r="D90" s="99">
        <f>M60</f>
        <v>6.271331052461392</v>
      </c>
      <c r="E90" s="99">
        <f>N60</f>
        <v>9.327686560273166</v>
      </c>
      <c r="F90" s="100">
        <f>O60</f>
        <v>10.632016118159225</v>
      </c>
      <c r="K90" s="122"/>
      <c r="L90" s="122"/>
      <c r="M90" s="122"/>
      <c r="N90" s="122"/>
      <c r="O90" s="122"/>
    </row>
    <row r="91" spans="1:11" ht="12.75">
      <c r="A91" s="37" t="s">
        <v>54</v>
      </c>
      <c r="B91" s="99">
        <f>K68</f>
        <v>32.79346530461286</v>
      </c>
      <c r="C91" s="99">
        <f>L68</f>
        <v>15.112073236580706</v>
      </c>
      <c r="D91" s="99">
        <f>M68</f>
        <v>9.23288816304236</v>
      </c>
      <c r="E91" s="99">
        <f>N68</f>
        <v>5.231534682446936</v>
      </c>
      <c r="F91" s="100">
        <f>O68</f>
        <v>6.237472851397758</v>
      </c>
      <c r="K91" s="122"/>
    </row>
    <row r="92" spans="1:6" ht="12.75">
      <c r="A92" s="121" t="s">
        <v>88</v>
      </c>
      <c r="B92" s="99">
        <f>K76</f>
        <v>8.992128826588203</v>
      </c>
      <c r="C92" s="99">
        <f>L76</f>
        <v>7.18831771816957</v>
      </c>
      <c r="D92" s="99">
        <f>M76</f>
        <v>5.328202778302667</v>
      </c>
      <c r="E92" s="99">
        <f>N76</f>
        <v>5.0720421265785145</v>
      </c>
      <c r="F92" s="100">
        <f>O76</f>
        <v>3.3171065276928173</v>
      </c>
    </row>
    <row r="93" spans="1:6" ht="12.75">
      <c r="A93" s="89" t="s">
        <v>52</v>
      </c>
      <c r="B93" s="115">
        <f>K84</f>
        <v>4.680175746084611</v>
      </c>
      <c r="C93" s="115">
        <f>L84</f>
        <v>2.1909774473065076</v>
      </c>
      <c r="D93" s="115">
        <f>M84</f>
        <v>3.2939837819942053</v>
      </c>
      <c r="E93" s="115">
        <f>N84</f>
        <v>2.061288414137342</v>
      </c>
      <c r="F93" s="116">
        <f>O84</f>
        <v>1.9372582224399024</v>
      </c>
    </row>
    <row r="94" spans="2:6" ht="12.75">
      <c r="B94" s="31">
        <f>SUM(B87:B93)</f>
        <v>100.06933526972342</v>
      </c>
      <c r="C94" s="31">
        <f>SUM(C87:C93)</f>
        <v>99.85432703951888</v>
      </c>
      <c r="D94" s="31">
        <f>SUM(D87:D93)</f>
        <v>100.10634683334982</v>
      </c>
      <c r="E94" s="31">
        <f>SUM(E87:E93)</f>
        <v>99.9828656887255</v>
      </c>
      <c r="F94" s="31">
        <f>SUM(F87:F93)</f>
        <v>99.93419155995528</v>
      </c>
    </row>
    <row r="124" ht="12.75">
      <c r="A124" s="127" t="s">
        <v>89</v>
      </c>
    </row>
  </sheetData>
  <sheetProtection/>
  <mergeCells count="21">
    <mergeCell ref="A61:E61"/>
    <mergeCell ref="F61:J61"/>
    <mergeCell ref="K61:O61"/>
    <mergeCell ref="A77:E77"/>
    <mergeCell ref="F77:J77"/>
    <mergeCell ref="K77:O77"/>
    <mergeCell ref="A69:E69"/>
    <mergeCell ref="F69:J69"/>
    <mergeCell ref="K69:O69"/>
    <mergeCell ref="A45:E45"/>
    <mergeCell ref="F45:J45"/>
    <mergeCell ref="K45:O45"/>
    <mergeCell ref="A53:E53"/>
    <mergeCell ref="F53:J53"/>
    <mergeCell ref="K53:O53"/>
    <mergeCell ref="F29:J29"/>
    <mergeCell ref="A29:E29"/>
    <mergeCell ref="K29:O29"/>
    <mergeCell ref="F37:J37"/>
    <mergeCell ref="K37:O37"/>
    <mergeCell ref="A37:E3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ORIENTI Dominique</dc:creator>
  <cp:keywords/>
  <dc:description/>
  <cp:lastModifiedBy> </cp:lastModifiedBy>
  <cp:lastPrinted>2012-09-11T11:49:19Z</cp:lastPrinted>
  <dcterms:created xsi:type="dcterms:W3CDTF">2001-12-03T14:24:09Z</dcterms:created>
  <dcterms:modified xsi:type="dcterms:W3CDTF">2012-09-18T15:22:36Z</dcterms:modified>
  <cp:category/>
  <cp:version/>
  <cp:contentType/>
  <cp:contentStatus/>
</cp:coreProperties>
</file>